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Academic\AQU\~ Red Dot - documents for website\~QA&amp;E Processes\Course Planning and Approval\~2017-18 updated forms\CSG Process\"/>
    </mc:Choice>
  </mc:AlternateContent>
  <bookViews>
    <workbookView xWindow="0" yWindow="0" windowWidth="19200" windowHeight="11460"/>
  </bookViews>
  <sheets>
    <sheet name="Costing" sheetId="1" r:id="rId1"/>
    <sheet name="Fee Bands" sheetId="4" r:id="rId2"/>
    <sheet name="Data &amp; Lists" sheetId="3" r:id="rId3"/>
  </sheets>
  <definedNames>
    <definedName name="inflatio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A23" i="1"/>
  <c r="A24" i="1"/>
  <c r="A25" i="1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F4" i="1"/>
  <c r="M66" i="4"/>
  <c r="J52" i="4"/>
  <c r="K36" i="4"/>
  <c r="B43" i="1" l="1"/>
  <c r="B22" i="1" l="1"/>
  <c r="B23" i="1"/>
  <c r="B24" i="1"/>
  <c r="B21" i="1"/>
  <c r="E9" i="3"/>
  <c r="F9" i="3" l="1"/>
  <c r="G9" i="3"/>
  <c r="I9" i="3"/>
  <c r="J9" i="3" l="1"/>
  <c r="C24" i="1" s="1"/>
  <c r="L24" i="1" l="1"/>
  <c r="M24" i="1"/>
  <c r="N24" i="1"/>
  <c r="K24" i="1"/>
  <c r="A21" i="1"/>
  <c r="E10" i="3"/>
  <c r="I10" i="3" s="1"/>
  <c r="E6" i="3"/>
  <c r="G6" i="3" s="1"/>
  <c r="G10" i="3" l="1"/>
  <c r="F6" i="3"/>
  <c r="F10" i="3"/>
  <c r="H6" i="3"/>
  <c r="J6" i="3" l="1"/>
  <c r="J10" i="3"/>
  <c r="C25" i="1" s="1"/>
  <c r="N25" i="1" s="1"/>
  <c r="L30" i="1"/>
  <c r="M30" i="1"/>
  <c r="N30" i="1"/>
  <c r="K30" i="1"/>
  <c r="L31" i="1"/>
  <c r="M31" i="1"/>
  <c r="N31" i="1"/>
  <c r="K31" i="1"/>
  <c r="L32" i="1"/>
  <c r="M32" i="1"/>
  <c r="N32" i="1"/>
  <c r="K32" i="1"/>
  <c r="E7" i="3"/>
  <c r="H7" i="3" s="1"/>
  <c r="E8" i="3"/>
  <c r="H8" i="3" s="1"/>
  <c r="K25" i="1" l="1"/>
  <c r="M25" i="1"/>
  <c r="L25" i="1"/>
  <c r="G8" i="3"/>
  <c r="F8" i="3"/>
  <c r="F7" i="3"/>
  <c r="G7" i="3"/>
  <c r="J8" i="3" l="1"/>
  <c r="C23" i="1" s="1"/>
  <c r="K23" i="1" s="1"/>
  <c r="J7" i="3"/>
  <c r="C22" i="1" s="1"/>
  <c r="C21" i="1"/>
  <c r="L23" i="1" l="1"/>
  <c r="N23" i="1"/>
  <c r="M23" i="1"/>
  <c r="N22" i="1"/>
  <c r="K22" i="1"/>
  <c r="M22" i="1"/>
  <c r="L22" i="1"/>
  <c r="L40" i="1"/>
  <c r="M40" i="1"/>
  <c r="N40" i="1"/>
  <c r="K40" i="1"/>
  <c r="K12" i="1"/>
  <c r="L12" i="1"/>
  <c r="M12" i="1"/>
  <c r="N12" i="1"/>
  <c r="K13" i="1"/>
  <c r="L13" i="1"/>
  <c r="M13" i="1"/>
  <c r="N13" i="1"/>
  <c r="K14" i="1"/>
  <c r="L14" i="1"/>
  <c r="M14" i="1"/>
  <c r="N14" i="1"/>
  <c r="L11" i="1"/>
  <c r="M11" i="1"/>
  <c r="N11" i="1"/>
  <c r="K11" i="1"/>
  <c r="H26" i="1"/>
  <c r="G26" i="1"/>
  <c r="F26" i="1"/>
  <c r="E26" i="1"/>
  <c r="N21" i="1"/>
  <c r="L21" i="1"/>
  <c r="M21" i="1"/>
  <c r="K21" i="1"/>
  <c r="F15" i="1"/>
  <c r="L18" i="1" s="1"/>
  <c r="G15" i="1"/>
  <c r="M18" i="1" s="1"/>
  <c r="H15" i="1"/>
  <c r="N18" i="1" s="1"/>
  <c r="E15" i="1"/>
  <c r="K18" i="1" s="1"/>
  <c r="K26" i="1" l="1"/>
  <c r="K43" i="1" s="1"/>
  <c r="F6" i="1"/>
  <c r="M26" i="1"/>
  <c r="L26" i="1"/>
  <c r="N26" i="1"/>
  <c r="N43" i="1" l="1"/>
  <c r="L43" i="1"/>
  <c r="M43" i="1"/>
  <c r="M15" i="1"/>
  <c r="L15" i="1"/>
  <c r="K15" i="1"/>
  <c r="K45" i="1" s="1"/>
  <c r="K50" i="1" s="1"/>
  <c r="N15" i="1"/>
  <c r="L45" i="1" l="1"/>
  <c r="L50" i="1" s="1"/>
  <c r="N45" i="1"/>
  <c r="N50" i="1" s="1"/>
  <c r="M45" i="1"/>
  <c r="M50" i="1" s="1"/>
</calcChain>
</file>

<file path=xl/comments1.xml><?xml version="1.0" encoding="utf-8"?>
<comments xmlns="http://schemas.openxmlformats.org/spreadsheetml/2006/main">
  <authors>
    <author>Kerry Findlater</author>
  </authors>
  <commentList>
    <comment ref="B4" authorId="0" shapeId="0">
      <text>
        <r>
          <rPr>
            <sz val="11"/>
            <color indexed="81"/>
            <rFont val="Tahoma"/>
            <family val="2"/>
          </rPr>
          <t>Input expected start date</t>
        </r>
      </text>
    </comment>
    <comment ref="D10" authorId="0" shapeId="0">
      <text>
        <r>
          <rPr>
            <sz val="11"/>
            <color indexed="81"/>
            <rFont val="Tahoma"/>
            <family val="2"/>
          </rPr>
          <t>Populate green cells with expected number of full time equivalent students.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" authorId="0" shapeId="0">
      <text>
        <r>
          <rPr>
            <sz val="11"/>
            <color indexed="81"/>
            <rFont val="Tahoma"/>
            <family val="2"/>
          </rPr>
          <t>Populate green cells with expected number of full time equivalent staff.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3" authorId="0" shapeId="0">
      <text>
        <r>
          <rPr>
            <sz val="11"/>
            <color indexed="81"/>
            <rFont val="Tahoma"/>
            <family val="2"/>
          </rPr>
          <t>Populate with expected costs in each academic year including VAT.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<sst xmlns="http://schemas.openxmlformats.org/spreadsheetml/2006/main" count="310" uniqueCount="146">
  <si>
    <t>Academic Year</t>
  </si>
  <si>
    <t>Course Commencement Date</t>
  </si>
  <si>
    <t>2017/18</t>
  </si>
  <si>
    <t>2018/19</t>
  </si>
  <si>
    <t>2019/20</t>
  </si>
  <si>
    <t>2020/21</t>
  </si>
  <si>
    <t>Year 1</t>
  </si>
  <si>
    <t>Year of Study:</t>
  </si>
  <si>
    <t>Year 2</t>
  </si>
  <si>
    <t>Year 3</t>
  </si>
  <si>
    <t>Year 0</t>
  </si>
  <si>
    <t>Student Numbers (FTE)</t>
  </si>
  <si>
    <t>Fee per FTE</t>
  </si>
  <si>
    <t>Tuition Fee:</t>
  </si>
  <si>
    <t>Fee Band</t>
  </si>
  <si>
    <t>UK or International</t>
  </si>
  <si>
    <t>Staff Costs:</t>
  </si>
  <si>
    <t>Principal Lecturer</t>
  </si>
  <si>
    <t>Senior Lecturer</t>
  </si>
  <si>
    <t>Administrative Support</t>
  </si>
  <si>
    <t>Staff Numbers:</t>
  </si>
  <si>
    <t>FTE</t>
  </si>
  <si>
    <t>Agents fees</t>
  </si>
  <si>
    <t>Access agreement costs</t>
  </si>
  <si>
    <t>Other Direct Costs:</t>
  </si>
  <si>
    <t>Partner college payments</t>
  </si>
  <si>
    <t>Net Tution Fee</t>
  </si>
  <si>
    <t>Tuition Fee Discounts:</t>
  </si>
  <si>
    <t>Gross Tuition Fee Income:</t>
  </si>
  <si>
    <t>Partnership Arrangement?</t>
  </si>
  <si>
    <t>Expenses related to staff – conferences, professional fees, IT equipment, office space, travel expenses</t>
  </si>
  <si>
    <t>Consumables – uniforms, stationery, vaccinations</t>
  </si>
  <si>
    <t>Room hire, equipment rental</t>
  </si>
  <si>
    <t>Field trips, student away days</t>
  </si>
  <si>
    <t>Library resources - specific books, journals, e-books licences</t>
  </si>
  <si>
    <t>Bursaries/scholarships per FTE</t>
  </si>
  <si>
    <t>Payments to placement providers</t>
  </si>
  <si>
    <t>Open access payments, licensing, accreditation costs, publishing costs</t>
  </si>
  <si>
    <t>Scale Point</t>
  </si>
  <si>
    <t>Teacher's pension</t>
  </si>
  <si>
    <t>Ers NI</t>
  </si>
  <si>
    <t>LGPS</t>
  </si>
  <si>
    <t>Apprenticeships levy</t>
  </si>
  <si>
    <t>Current Salary</t>
  </si>
  <si>
    <t>Budget Salary from 1 Sep 17</t>
  </si>
  <si>
    <t>Percentage to apply</t>
  </si>
  <si>
    <t>Band</t>
  </si>
  <si>
    <t>Secondary Threshold</t>
  </si>
  <si>
    <t>Lecturer</t>
  </si>
  <si>
    <t>Technician</t>
  </si>
  <si>
    <t>Staffing</t>
  </si>
  <si>
    <t>Salary + on-costs</t>
  </si>
  <si>
    <t>Overhead recovery rate:</t>
  </si>
  <si>
    <t>Surplus/(Deficit)</t>
  </si>
  <si>
    <t>Cash contribution</t>
  </si>
  <si>
    <t>Capital items</t>
  </si>
  <si>
    <t>Total 16/17 Budget deficit for non-Institute divided by total of all Institute costs</t>
  </si>
  <si>
    <t>O:\Finance\Accounts\Budgets\201617\Finance Workshops\[Total Institute Income Statements.xlsx]Total UW £m'!$Q$34</t>
  </si>
  <si>
    <t>17/18 Salary + On Costs</t>
  </si>
  <si>
    <t>UNIVERSITY OF WORCESTER TUITION FEE BANDS</t>
  </si>
  <si>
    <t>FULL TIME</t>
  </si>
  <si>
    <t>PART TIME</t>
  </si>
  <si>
    <t>Distance Learning</t>
  </si>
  <si>
    <t>NEW STUDENTS</t>
  </si>
  <si>
    <t>10 Credit Module</t>
  </si>
  <si>
    <t>15 Credit Module</t>
  </si>
  <si>
    <t>20 Credit Module</t>
  </si>
  <si>
    <t>30 Credit Module</t>
  </si>
  <si>
    <t>40 Credit Module</t>
  </si>
  <si>
    <t>60 Credit Programme</t>
  </si>
  <si>
    <t>120 Credit Programme</t>
  </si>
  <si>
    <t>Per Year</t>
  </si>
  <si>
    <t>Band A</t>
  </si>
  <si>
    <t>NA</t>
  </si>
  <si>
    <t>BA (Hons), BSc (Hons) including top-up courses (see exceptions)</t>
  </si>
  <si>
    <t>HND Business Management</t>
  </si>
  <si>
    <t>HND Computing</t>
  </si>
  <si>
    <t xml:space="preserve">HND Sport, Coaching &amp; PE </t>
  </si>
  <si>
    <t>FdSc Paramedic Science</t>
  </si>
  <si>
    <t xml:space="preserve">PGCE </t>
  </si>
  <si>
    <t>Integrated Masters</t>
  </si>
  <si>
    <t>MSc Physicians Associate - per annum</t>
  </si>
  <si>
    <t>Band AF</t>
  </si>
  <si>
    <t>Foundation Degree (see exceptions)</t>
  </si>
  <si>
    <t>BA (Hons) Birth and Beyond Educator</t>
  </si>
  <si>
    <t>Band AH</t>
  </si>
  <si>
    <t>HND/HNC (see exceptions)</t>
  </si>
  <si>
    <t>FdSc Football Business Management &amp; Coaching</t>
  </si>
  <si>
    <t>Band AT</t>
  </si>
  <si>
    <t>BA (Hons) Professional Practice Top-up</t>
  </si>
  <si>
    <t>Band B</t>
  </si>
  <si>
    <t>Executive MBA</t>
  </si>
  <si>
    <t xml:space="preserve">MA Professional Practice </t>
  </si>
  <si>
    <t>Band C</t>
  </si>
  <si>
    <t>Diploma in Education and Training (DET)</t>
  </si>
  <si>
    <t>Diploma in Teaching and Learning English/ESOL</t>
  </si>
  <si>
    <t>Certificate in Education and Training (CET)</t>
  </si>
  <si>
    <t>Band D</t>
  </si>
  <si>
    <t>MPhil/PhD</t>
  </si>
  <si>
    <t>Band E</t>
  </si>
  <si>
    <t>MA / MSc / MBA / MRes (see exceptions)</t>
  </si>
  <si>
    <t>Band F</t>
  </si>
  <si>
    <t xml:space="preserve">Doctor of Business Administration Doctor of Education, Doctor of Health Science per annum (4 year programme) </t>
  </si>
  <si>
    <t>Band G</t>
  </si>
  <si>
    <t>MA Social Work (per annum for 2 year course)</t>
  </si>
  <si>
    <t>Band H</t>
  </si>
  <si>
    <t>LLM / MSc Law &amp; Ethics for Health &amp; Social Care</t>
  </si>
  <si>
    <t>MSc EMDR Therapy</t>
  </si>
  <si>
    <t>MSc Nutritional Therapy including placement module</t>
  </si>
  <si>
    <t>Band I</t>
  </si>
  <si>
    <t>MSc Nutritional Therapy - placement module (20 credits)</t>
  </si>
  <si>
    <t>Modules MSAP4021 and MASP4022 (40 credit modules)</t>
  </si>
  <si>
    <t>Assessment route only for qualified teachers</t>
  </si>
  <si>
    <t>PGCE top up - distance learning per year</t>
  </si>
  <si>
    <t>Band J</t>
  </si>
  <si>
    <t>International BA (Hons), BSc (Hons)</t>
  </si>
  <si>
    <t>International Foundation</t>
  </si>
  <si>
    <t>International HND</t>
  </si>
  <si>
    <t>International PGCE</t>
  </si>
  <si>
    <t>Band K</t>
  </si>
  <si>
    <t>International MPhil / PhD per annum</t>
  </si>
  <si>
    <t>International MA / MSc / MBA / MRes (see exceptions)</t>
  </si>
  <si>
    <t>Band L</t>
  </si>
  <si>
    <t>International MA Social Work (per annum for 2 year course)</t>
  </si>
  <si>
    <t>Band M</t>
  </si>
  <si>
    <t>International MA Sustainable Development Advocacy (The Bulmer Foundation)</t>
  </si>
  <si>
    <t xml:space="preserve">International MRes Biology (including bench fee) </t>
  </si>
  <si>
    <t>International MSc EMDR Therapy</t>
  </si>
  <si>
    <t>International MSc Nutritional Therapy</t>
  </si>
  <si>
    <t>International LLM / MSc Law &amp; Ethics for Health &amp; Social Care</t>
  </si>
  <si>
    <t>Band N</t>
  </si>
  <si>
    <t>International Physician's Associate (pa for 2 years)</t>
  </si>
  <si>
    <t>MRes Biology (incl bench fee)</t>
  </si>
  <si>
    <t>PT Only</t>
  </si>
  <si>
    <t>Select Band</t>
  </si>
  <si>
    <t>International</t>
  </si>
  <si>
    <t>UK/EU</t>
  </si>
  <si>
    <t>Partner Arrangement</t>
  </si>
  <si>
    <t>Yes</t>
  </si>
  <si>
    <t>No</t>
  </si>
  <si>
    <t>UK/International</t>
  </si>
  <si>
    <t>Costs and fees are based on Academic Year 2017/18</t>
  </si>
  <si>
    <t>Please complete cells in GREEN</t>
  </si>
  <si>
    <t>Select Nationality</t>
  </si>
  <si>
    <t>Select Y/N</t>
  </si>
  <si>
    <t>CSG Stage 1: COURSE FEASIBILITY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</si>
</sst>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_);[Red]\(&quot;£&quot;#,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6" fontId="0" fillId="0" borderId="0" xfId="0" applyNumberFormat="1"/>
    <xf numFmtId="6" fontId="0" fillId="3" borderId="0" xfId="0" applyNumberFormat="1" applyFill="1"/>
    <xf numFmtId="40" fontId="0" fillId="3" borderId="0" xfId="0" applyNumberFormat="1" applyFill="1"/>
    <xf numFmtId="6" fontId="0" fillId="0" borderId="0" xfId="0" applyNumberFormat="1" applyFill="1"/>
    <xf numFmtId="6" fontId="0" fillId="5" borderId="0" xfId="0" applyNumberFormat="1" applyFill="1"/>
    <xf numFmtId="6" fontId="0" fillId="5" borderId="2" xfId="0" applyNumberFormat="1" applyFill="1" applyBorder="1"/>
    <xf numFmtId="40" fontId="0" fillId="5" borderId="1" xfId="0" applyNumberFormat="1" applyFill="1" applyBorder="1"/>
    <xf numFmtId="0" fontId="0" fillId="0" borderId="0" xfId="0" applyAlignment="1">
      <alignment horizontal="center"/>
    </xf>
    <xf numFmtId="0" fontId="3" fillId="0" borderId="0" xfId="0" applyFont="1"/>
    <xf numFmtId="10" fontId="0" fillId="0" borderId="0" xfId="0" applyNumberFormat="1"/>
    <xf numFmtId="10" fontId="0" fillId="0" borderId="0" xfId="1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/>
    <xf numFmtId="9" fontId="0" fillId="5" borderId="0" xfId="1" applyFont="1" applyFill="1"/>
    <xf numFmtId="6" fontId="2" fillId="5" borderId="2" xfId="0" applyNumberFormat="1" applyFont="1" applyFill="1" applyBorder="1"/>
    <xf numFmtId="0" fontId="0" fillId="0" borderId="0" xfId="0" quotePrefix="1"/>
    <xf numFmtId="0" fontId="6" fillId="7" borderId="0" xfId="2" applyFont="1" applyFill="1" applyAlignment="1"/>
    <xf numFmtId="0" fontId="6" fillId="7" borderId="0" xfId="2" applyFont="1" applyFill="1" applyAlignment="1">
      <alignment horizontal="center" wrapText="1"/>
    </xf>
    <xf numFmtId="0" fontId="7" fillId="7" borderId="0" xfId="2" applyFont="1" applyFill="1"/>
    <xf numFmtId="0" fontId="7" fillId="0" borderId="0" xfId="2" applyFont="1"/>
    <xf numFmtId="0" fontId="6" fillId="7" borderId="0" xfId="2" applyFont="1" applyFill="1"/>
    <xf numFmtId="164" fontId="7" fillId="7" borderId="0" xfId="2" applyNumberFormat="1" applyFont="1" applyFill="1"/>
    <xf numFmtId="0" fontId="8" fillId="7" borderId="0" xfId="2" applyFont="1" applyFill="1"/>
    <xf numFmtId="164" fontId="7" fillId="6" borderId="0" xfId="2" applyNumberFormat="1" applyFont="1" applyFill="1"/>
    <xf numFmtId="164" fontId="7" fillId="6" borderId="0" xfId="2" applyNumberFormat="1" applyFont="1" applyFill="1" applyAlignment="1">
      <alignment horizontal="center"/>
    </xf>
    <xf numFmtId="164" fontId="7" fillId="7" borderId="0" xfId="2" applyNumberFormat="1" applyFont="1" applyFill="1" applyAlignment="1">
      <alignment horizontal="center"/>
    </xf>
    <xf numFmtId="0" fontId="7" fillId="7" borderId="0" xfId="2" applyFont="1" applyFill="1" applyAlignment="1">
      <alignment horizontal="center"/>
    </xf>
    <xf numFmtId="164" fontId="7" fillId="2" borderId="0" xfId="2" applyNumberFormat="1" applyFont="1" applyFill="1"/>
    <xf numFmtId="164" fontId="7" fillId="0" borderId="0" xfId="2" applyNumberFormat="1" applyFont="1"/>
    <xf numFmtId="0" fontId="7" fillId="7" borderId="0" xfId="2" applyFont="1" applyFill="1" applyAlignment="1">
      <alignment wrapText="1"/>
    </xf>
    <xf numFmtId="17" fontId="0" fillId="3" borderId="0" xfId="0" applyNumberFormat="1" applyFill="1" applyAlignment="1">
      <alignment horizontal="left"/>
    </xf>
    <xf numFmtId="0" fontId="9" fillId="0" borderId="0" xfId="0" applyFont="1"/>
    <xf numFmtId="6" fontId="0" fillId="5" borderId="3" xfId="0" applyNumberFormat="1" applyFill="1" applyBorder="1"/>
    <xf numFmtId="40" fontId="0" fillId="0" borderId="0" xfId="0" applyNumberFormat="1" applyFill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6" fillId="4" borderId="0" xfId="2" applyFont="1" applyFill="1" applyAlignment="1">
      <alignment horizontal="center" vertical="center" wrapText="1"/>
    </xf>
    <xf numFmtId="0" fontId="6" fillId="3" borderId="0" xfId="2" applyFont="1" applyFill="1" applyAlignment="1">
      <alignment horizont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activeCell="B12" sqref="B12"/>
    </sheetView>
  </sheetViews>
  <sheetFormatPr defaultRowHeight="15" x14ac:dyDescent="0.25"/>
  <cols>
    <col min="1" max="1" width="28" customWidth="1"/>
    <col min="2" max="2" width="17.5703125" customWidth="1"/>
    <col min="3" max="3" width="8.140625" customWidth="1"/>
    <col min="4" max="4" width="22.140625" customWidth="1"/>
    <col min="9" max="9" width="4.5703125" customWidth="1"/>
    <col min="16" max="16" width="16.5703125" bestFit="1" customWidth="1"/>
  </cols>
  <sheetData>
    <row r="1" spans="1:14" x14ac:dyDescent="0.25">
      <c r="A1" s="11" t="s">
        <v>145</v>
      </c>
      <c r="B1" s="1"/>
      <c r="C1" s="1" t="s">
        <v>142</v>
      </c>
      <c r="J1" s="35" t="s">
        <v>141</v>
      </c>
    </row>
    <row r="2" spans="1:14" x14ac:dyDescent="0.25">
      <c r="A2" s="11"/>
    </row>
    <row r="3" spans="1:14" x14ac:dyDescent="0.25">
      <c r="D3" s="1" t="s">
        <v>13</v>
      </c>
    </row>
    <row r="4" spans="1:14" x14ac:dyDescent="0.25">
      <c r="A4" s="1" t="s">
        <v>1</v>
      </c>
      <c r="B4" s="34">
        <v>43344</v>
      </c>
      <c r="D4" t="s">
        <v>12</v>
      </c>
      <c r="F4" s="7">
        <f>VLOOKUP(B5,'Data &amp; Lists'!$A$20:$B$37,2,0)</f>
        <v>0</v>
      </c>
    </row>
    <row r="5" spans="1:14" x14ac:dyDescent="0.25">
      <c r="A5" s="1" t="s">
        <v>14</v>
      </c>
      <c r="B5" s="34" t="s">
        <v>134</v>
      </c>
      <c r="D5" t="s">
        <v>35</v>
      </c>
      <c r="F5" s="36">
        <v>100</v>
      </c>
    </row>
    <row r="6" spans="1:14" x14ac:dyDescent="0.25">
      <c r="A6" s="1" t="s">
        <v>15</v>
      </c>
      <c r="B6" s="34" t="s">
        <v>143</v>
      </c>
      <c r="D6" s="1" t="s">
        <v>26</v>
      </c>
      <c r="F6" s="7">
        <f>SUM(E15:E15)</f>
        <v>0</v>
      </c>
    </row>
    <row r="7" spans="1:14" x14ac:dyDescent="0.25">
      <c r="A7" s="1" t="s">
        <v>29</v>
      </c>
      <c r="B7" s="34" t="s">
        <v>144</v>
      </c>
    </row>
    <row r="8" spans="1:14" x14ac:dyDescent="0.25">
      <c r="E8" s="39" t="s">
        <v>0</v>
      </c>
      <c r="F8" s="39"/>
      <c r="G8" s="39"/>
      <c r="H8" s="39"/>
      <c r="K8" s="39" t="s">
        <v>0</v>
      </c>
      <c r="L8" s="39"/>
      <c r="M8" s="39"/>
      <c r="N8" s="39"/>
    </row>
    <row r="9" spans="1:14" x14ac:dyDescent="0.25">
      <c r="E9" s="2" t="s">
        <v>2</v>
      </c>
      <c r="F9" s="2" t="s">
        <v>3</v>
      </c>
      <c r="G9" s="2" t="s">
        <v>4</v>
      </c>
      <c r="H9" s="2" t="s">
        <v>5</v>
      </c>
      <c r="K9" s="2" t="s">
        <v>2</v>
      </c>
      <c r="L9" s="2" t="s">
        <v>3</v>
      </c>
      <c r="M9" s="2" t="s">
        <v>4</v>
      </c>
      <c r="N9" s="2" t="s">
        <v>5</v>
      </c>
    </row>
    <row r="10" spans="1:14" x14ac:dyDescent="0.25">
      <c r="C10" s="1" t="s">
        <v>7</v>
      </c>
      <c r="D10" s="37"/>
      <c r="E10" s="10" t="s">
        <v>21</v>
      </c>
      <c r="F10" s="10" t="s">
        <v>21</v>
      </c>
      <c r="G10" s="10" t="s">
        <v>21</v>
      </c>
      <c r="H10" s="10" t="s">
        <v>21</v>
      </c>
      <c r="J10" s="1" t="s">
        <v>28</v>
      </c>
    </row>
    <row r="11" spans="1:14" x14ac:dyDescent="0.25">
      <c r="C11" s="1" t="s">
        <v>10</v>
      </c>
      <c r="D11" t="s">
        <v>11</v>
      </c>
      <c r="E11" s="5"/>
      <c r="F11" s="5"/>
      <c r="G11" s="5"/>
      <c r="H11" s="5"/>
      <c r="K11" s="7">
        <f>E11*$F$4</f>
        <v>0</v>
      </c>
      <c r="L11" s="7">
        <f t="shared" ref="L11:N11" si="0">F11*$F$4</f>
        <v>0</v>
      </c>
      <c r="M11" s="7">
        <f t="shared" si="0"/>
        <v>0</v>
      </c>
      <c r="N11" s="7">
        <f t="shared" si="0"/>
        <v>0</v>
      </c>
    </row>
    <row r="12" spans="1:14" x14ac:dyDescent="0.25">
      <c r="C12" s="1" t="s">
        <v>6</v>
      </c>
      <c r="D12" t="s">
        <v>11</v>
      </c>
      <c r="E12" s="5"/>
      <c r="F12" s="5"/>
      <c r="G12" s="5"/>
      <c r="H12" s="5"/>
      <c r="K12" s="7">
        <f t="shared" ref="K12:K14" si="1">E12*$F$4</f>
        <v>0</v>
      </c>
      <c r="L12" s="7">
        <f t="shared" ref="L12:L14" si="2">F12*$F$4</f>
        <v>0</v>
      </c>
      <c r="M12" s="7">
        <f t="shared" ref="M12:M14" si="3">G12*$F$4</f>
        <v>0</v>
      </c>
      <c r="N12" s="7">
        <f t="shared" ref="N12:N14" si="4">H12*$F$4</f>
        <v>0</v>
      </c>
    </row>
    <row r="13" spans="1:14" x14ac:dyDescent="0.25">
      <c r="C13" s="1" t="s">
        <v>8</v>
      </c>
      <c r="D13" t="s">
        <v>11</v>
      </c>
      <c r="E13" s="5"/>
      <c r="F13" s="5"/>
      <c r="G13" s="5"/>
      <c r="H13" s="5"/>
      <c r="K13" s="7">
        <f t="shared" si="1"/>
        <v>0</v>
      </c>
      <c r="L13" s="7">
        <f t="shared" si="2"/>
        <v>0</v>
      </c>
      <c r="M13" s="7">
        <f t="shared" si="3"/>
        <v>0</v>
      </c>
      <c r="N13" s="7">
        <f t="shared" si="4"/>
        <v>0</v>
      </c>
    </row>
    <row r="14" spans="1:14" x14ac:dyDescent="0.25">
      <c r="C14" s="1" t="s">
        <v>9</v>
      </c>
      <c r="D14" t="s">
        <v>11</v>
      </c>
      <c r="E14" s="5"/>
      <c r="F14" s="5"/>
      <c r="G14" s="5"/>
      <c r="H14" s="5"/>
      <c r="K14" s="7">
        <f t="shared" si="1"/>
        <v>0</v>
      </c>
      <c r="L14" s="7">
        <f t="shared" si="2"/>
        <v>0</v>
      </c>
      <c r="M14" s="7">
        <f t="shared" si="3"/>
        <v>0</v>
      </c>
      <c r="N14" s="7">
        <f t="shared" si="4"/>
        <v>0</v>
      </c>
    </row>
    <row r="15" spans="1:14" ht="15.75" thickBot="1" x14ac:dyDescent="0.3">
      <c r="E15" s="9">
        <f>SUM(E11:E14)</f>
        <v>0</v>
      </c>
      <c r="F15" s="9">
        <f t="shared" ref="F15:H15" si="5">SUM(F11:F14)</f>
        <v>0</v>
      </c>
      <c r="G15" s="9">
        <f t="shared" si="5"/>
        <v>0</v>
      </c>
      <c r="H15" s="9">
        <f t="shared" si="5"/>
        <v>0</v>
      </c>
      <c r="K15" s="8">
        <f>SUM(K11:K14)</f>
        <v>0</v>
      </c>
      <c r="L15" s="8">
        <f t="shared" ref="L15:N15" si="6">SUM(L11:L14)</f>
        <v>0</v>
      </c>
      <c r="M15" s="8">
        <f t="shared" si="6"/>
        <v>0</v>
      </c>
      <c r="N15" s="8">
        <f t="shared" si="6"/>
        <v>0</v>
      </c>
    </row>
    <row r="16" spans="1:14" ht="15.75" thickTop="1" x14ac:dyDescent="0.25"/>
    <row r="17" spans="1:14" x14ac:dyDescent="0.25">
      <c r="J17" s="1" t="s">
        <v>27</v>
      </c>
    </row>
    <row r="18" spans="1:14" ht="15.75" thickBot="1" x14ac:dyDescent="0.3">
      <c r="K18" s="8">
        <f>E15*$F$5</f>
        <v>0</v>
      </c>
      <c r="L18" s="8">
        <f t="shared" ref="L18:N18" si="7">F15*$F$5</f>
        <v>0</v>
      </c>
      <c r="M18" s="8">
        <f t="shared" si="7"/>
        <v>0</v>
      </c>
      <c r="N18" s="8">
        <f t="shared" si="7"/>
        <v>0</v>
      </c>
    </row>
    <row r="19" spans="1:14" ht="15.75" thickTop="1" x14ac:dyDescent="0.25">
      <c r="E19" s="2" t="s">
        <v>2</v>
      </c>
      <c r="F19" s="2" t="s">
        <v>3</v>
      </c>
      <c r="G19" s="2" t="s">
        <v>4</v>
      </c>
      <c r="H19" s="2" t="s">
        <v>5</v>
      </c>
    </row>
    <row r="20" spans="1:14" s="1" customFormat="1" ht="28.5" customHeight="1" x14ac:dyDescent="0.25">
      <c r="A20" s="1" t="s">
        <v>50</v>
      </c>
      <c r="B20" s="2" t="s">
        <v>46</v>
      </c>
      <c r="C20" s="38" t="s">
        <v>51</v>
      </c>
      <c r="D20" s="1" t="s">
        <v>20</v>
      </c>
      <c r="E20" s="10" t="s">
        <v>21</v>
      </c>
      <c r="F20" s="10" t="s">
        <v>21</v>
      </c>
      <c r="G20" s="10" t="s">
        <v>21</v>
      </c>
      <c r="H20" s="10" t="s">
        <v>21</v>
      </c>
      <c r="J20" s="1" t="s">
        <v>16</v>
      </c>
      <c r="K20"/>
      <c r="L20"/>
      <c r="M20"/>
      <c r="N20"/>
    </row>
    <row r="21" spans="1:14" x14ac:dyDescent="0.25">
      <c r="A21" t="str">
        <f>'Data &amp; Lists'!A6</f>
        <v>Principal Lecturer</v>
      </c>
      <c r="B21" s="10">
        <f>'Data &amp; Lists'!B6</f>
        <v>9</v>
      </c>
      <c r="C21" s="7">
        <f>'Data &amp; Lists'!J6</f>
        <v>73899.062815199999</v>
      </c>
      <c r="E21" s="5"/>
      <c r="F21" s="5"/>
      <c r="G21" s="5"/>
      <c r="H21" s="5"/>
      <c r="K21" s="7">
        <f t="shared" ref="K21:N25" si="8">E21*$C21</f>
        <v>0</v>
      </c>
      <c r="L21" s="7">
        <f t="shared" si="8"/>
        <v>0</v>
      </c>
      <c r="M21" s="7">
        <f t="shared" si="8"/>
        <v>0</v>
      </c>
      <c r="N21" s="7">
        <f t="shared" si="8"/>
        <v>0</v>
      </c>
    </row>
    <row r="22" spans="1:14" x14ac:dyDescent="0.25">
      <c r="A22" t="str">
        <f>'Data &amp; Lists'!A7</f>
        <v>Senior Lecturer</v>
      </c>
      <c r="B22" s="10">
        <f>'Data &amp; Lists'!B7</f>
        <v>8</v>
      </c>
      <c r="C22" s="7">
        <f>'Data &amp; Lists'!J7</f>
        <v>61741.786577600004</v>
      </c>
      <c r="E22" s="5"/>
      <c r="F22" s="5"/>
      <c r="G22" s="5"/>
      <c r="H22" s="5"/>
      <c r="K22" s="7">
        <f t="shared" si="8"/>
        <v>0</v>
      </c>
      <c r="L22" s="7">
        <f t="shared" si="8"/>
        <v>0</v>
      </c>
      <c r="M22" s="7">
        <f t="shared" si="8"/>
        <v>0</v>
      </c>
      <c r="N22" s="7">
        <f t="shared" si="8"/>
        <v>0</v>
      </c>
    </row>
    <row r="23" spans="1:14" x14ac:dyDescent="0.25">
      <c r="A23" t="str">
        <f>'Data &amp; Lists'!A8</f>
        <v>Lecturer</v>
      </c>
      <c r="B23" s="10">
        <f>'Data &amp; Lists'!B8</f>
        <v>7</v>
      </c>
      <c r="C23" s="7">
        <f>'Data &amp; Lists'!J8</f>
        <v>47105.894400000005</v>
      </c>
      <c r="E23" s="5"/>
      <c r="F23" s="5"/>
      <c r="G23" s="5"/>
      <c r="H23" s="5"/>
      <c r="K23" s="7">
        <f t="shared" si="8"/>
        <v>0</v>
      </c>
      <c r="L23" s="7">
        <f t="shared" si="8"/>
        <v>0</v>
      </c>
      <c r="M23" s="7">
        <f t="shared" si="8"/>
        <v>0</v>
      </c>
      <c r="N23" s="7">
        <f t="shared" si="8"/>
        <v>0</v>
      </c>
    </row>
    <row r="24" spans="1:14" x14ac:dyDescent="0.25">
      <c r="A24" t="str">
        <f>'Data &amp; Lists'!A9</f>
        <v>Technician</v>
      </c>
      <c r="B24" s="10">
        <f>'Data &amp; Lists'!B9</f>
        <v>5</v>
      </c>
      <c r="C24" s="7">
        <f>'Data &amp; Lists'!J9</f>
        <v>30830.811710000002</v>
      </c>
      <c r="E24" s="5"/>
      <c r="F24" s="5"/>
      <c r="G24" s="5"/>
      <c r="H24" s="5"/>
      <c r="K24" s="7">
        <f t="shared" si="8"/>
        <v>0</v>
      </c>
      <c r="L24" s="7">
        <f t="shared" si="8"/>
        <v>0</v>
      </c>
      <c r="M24" s="7">
        <f t="shared" si="8"/>
        <v>0</v>
      </c>
      <c r="N24" s="7">
        <f t="shared" si="8"/>
        <v>0</v>
      </c>
    </row>
    <row r="25" spans="1:14" x14ac:dyDescent="0.25">
      <c r="A25" t="str">
        <f>'Data &amp; Lists'!A10</f>
        <v>Administrative Support</v>
      </c>
      <c r="B25" s="10">
        <v>4</v>
      </c>
      <c r="C25" s="7">
        <f>'Data &amp; Lists'!J10</f>
        <v>25703.830816000002</v>
      </c>
      <c r="E25" s="5"/>
      <c r="F25" s="5"/>
      <c r="G25" s="5"/>
      <c r="H25" s="5"/>
      <c r="K25" s="7">
        <f t="shared" si="8"/>
        <v>0</v>
      </c>
      <c r="L25" s="7">
        <f t="shared" si="8"/>
        <v>0</v>
      </c>
      <c r="M25" s="7">
        <f t="shared" si="8"/>
        <v>0</v>
      </c>
      <c r="N25" s="7">
        <f t="shared" si="8"/>
        <v>0</v>
      </c>
    </row>
    <row r="26" spans="1:14" ht="15.75" thickBot="1" x14ac:dyDescent="0.3">
      <c r="E26" s="9">
        <f t="shared" ref="E26:H26" si="9">SUM(E21:E25)</f>
        <v>0</v>
      </c>
      <c r="F26" s="9">
        <f t="shared" si="9"/>
        <v>0</v>
      </c>
      <c r="G26" s="9">
        <f t="shared" si="9"/>
        <v>0</v>
      </c>
      <c r="H26" s="9">
        <f t="shared" si="9"/>
        <v>0</v>
      </c>
      <c r="K26" s="8">
        <f>SUM(K21:K25)</f>
        <v>0</v>
      </c>
      <c r="L26" s="8">
        <f t="shared" ref="L26:N26" si="10">SUM(L21:L25)</f>
        <v>0</v>
      </c>
      <c r="M26" s="8">
        <f t="shared" si="10"/>
        <v>0</v>
      </c>
      <c r="N26" s="8">
        <f t="shared" si="10"/>
        <v>0</v>
      </c>
    </row>
    <row r="27" spans="1:14" ht="15.75" thickTop="1" x14ac:dyDescent="0.25"/>
    <row r="29" spans="1:14" x14ac:dyDescent="0.25">
      <c r="A29" s="1"/>
      <c r="J29" s="1" t="s">
        <v>24</v>
      </c>
    </row>
    <row r="30" spans="1:14" x14ac:dyDescent="0.25">
      <c r="A30" t="s">
        <v>22</v>
      </c>
      <c r="K30" s="7">
        <f>IF($B$6="International",(0.2*K15/1.2),0)</f>
        <v>0</v>
      </c>
      <c r="L30" s="7">
        <f t="shared" ref="L30:N30" si="11">IF($B$6="International",(0.2*L15/1.2),0)</f>
        <v>0</v>
      </c>
      <c r="M30" s="7">
        <f t="shared" si="11"/>
        <v>0</v>
      </c>
      <c r="N30" s="7">
        <f t="shared" si="11"/>
        <v>0</v>
      </c>
    </row>
    <row r="31" spans="1:14" x14ac:dyDescent="0.25">
      <c r="A31" t="s">
        <v>23</v>
      </c>
      <c r="K31" s="7">
        <f>IF($B$6="UK",($F$4-6000)*0.2,0)</f>
        <v>0</v>
      </c>
      <c r="L31" s="7">
        <f t="shared" ref="L31:N31" si="12">IF($B$6="UK",($F$4-6000)*0.2,0)</f>
        <v>0</v>
      </c>
      <c r="M31" s="7">
        <f t="shared" si="12"/>
        <v>0</v>
      </c>
      <c r="N31" s="7">
        <f t="shared" si="12"/>
        <v>0</v>
      </c>
    </row>
    <row r="32" spans="1:14" x14ac:dyDescent="0.25">
      <c r="A32" t="s">
        <v>25</v>
      </c>
      <c r="K32" s="7">
        <f>IF($B$7="Yes",0.25*(K15-K31),0)</f>
        <v>0</v>
      </c>
      <c r="L32" s="7">
        <f t="shared" ref="L32:N32" si="13">IF($B$7="Yes",0.25*(L15-L31),0)</f>
        <v>0</v>
      </c>
      <c r="M32" s="7">
        <f t="shared" si="13"/>
        <v>0</v>
      </c>
      <c r="N32" s="7">
        <f t="shared" si="13"/>
        <v>0</v>
      </c>
    </row>
    <row r="33" spans="1:14" x14ac:dyDescent="0.25">
      <c r="A33" t="s">
        <v>30</v>
      </c>
      <c r="K33" s="4"/>
      <c r="L33" s="4"/>
      <c r="M33" s="4"/>
      <c r="N33" s="4"/>
    </row>
    <row r="34" spans="1:14" x14ac:dyDescent="0.25">
      <c r="A34" t="s">
        <v>31</v>
      </c>
      <c r="K34" s="4"/>
      <c r="L34" s="4"/>
      <c r="M34" s="4"/>
      <c r="N34" s="4"/>
    </row>
    <row r="35" spans="1:14" x14ac:dyDescent="0.25">
      <c r="A35" t="s">
        <v>32</v>
      </c>
      <c r="K35" s="4"/>
      <c r="L35" s="4"/>
      <c r="M35" s="4"/>
      <c r="N35" s="4"/>
    </row>
    <row r="36" spans="1:14" x14ac:dyDescent="0.25">
      <c r="A36" t="s">
        <v>36</v>
      </c>
      <c r="K36" s="4"/>
      <c r="L36" s="4"/>
      <c r="M36" s="4"/>
      <c r="N36" s="4"/>
    </row>
    <row r="37" spans="1:14" x14ac:dyDescent="0.25">
      <c r="A37" t="s">
        <v>33</v>
      </c>
      <c r="K37" s="4"/>
      <c r="L37" s="4"/>
      <c r="M37" s="4"/>
      <c r="N37" s="4"/>
    </row>
    <row r="38" spans="1:14" x14ac:dyDescent="0.25">
      <c r="A38" t="s">
        <v>37</v>
      </c>
      <c r="K38" s="4"/>
      <c r="L38" s="4"/>
      <c r="M38" s="4"/>
      <c r="N38" s="4"/>
    </row>
    <row r="39" spans="1:14" x14ac:dyDescent="0.25">
      <c r="A39" t="s">
        <v>34</v>
      </c>
      <c r="K39" s="4"/>
      <c r="L39" s="4"/>
      <c r="M39" s="4"/>
      <c r="N39" s="4"/>
    </row>
    <row r="40" spans="1:14" ht="15.75" thickBot="1" x14ac:dyDescent="0.3">
      <c r="K40" s="8">
        <f>SUM(K30:K39)</f>
        <v>0</v>
      </c>
      <c r="L40" s="8">
        <f t="shared" ref="L40:N40" si="14">SUM(L30:L39)</f>
        <v>0</v>
      </c>
      <c r="M40" s="8">
        <f t="shared" si="14"/>
        <v>0</v>
      </c>
      <c r="N40" s="8">
        <f t="shared" si="14"/>
        <v>0</v>
      </c>
    </row>
    <row r="41" spans="1:14" ht="15.75" thickTop="1" x14ac:dyDescent="0.25"/>
    <row r="43" spans="1:14" ht="15.75" thickBot="1" x14ac:dyDescent="0.3">
      <c r="A43" t="s">
        <v>52</v>
      </c>
      <c r="B43" s="17">
        <f>'Data &amp; Lists'!C15</f>
        <v>0.69</v>
      </c>
      <c r="K43" s="8">
        <f>(K26+K40)*B43</f>
        <v>0</v>
      </c>
      <c r="L43" s="8">
        <f t="shared" ref="L43:N43" si="15">(L26+L40)*C43</f>
        <v>0</v>
      </c>
      <c r="M43" s="8">
        <f t="shared" si="15"/>
        <v>0</v>
      </c>
      <c r="N43" s="8">
        <f t="shared" si="15"/>
        <v>0</v>
      </c>
    </row>
    <row r="44" spans="1:14" ht="15.75" thickTop="1" x14ac:dyDescent="0.25"/>
    <row r="45" spans="1:14" ht="15.75" thickBot="1" x14ac:dyDescent="0.3">
      <c r="A45" s="1" t="s">
        <v>53</v>
      </c>
      <c r="K45" s="18">
        <f>K15-K18-K26-K40-K43</f>
        <v>0</v>
      </c>
      <c r="L45" s="18">
        <f t="shared" ref="L45:N45" si="16">L15-L18-L26-L40-L43</f>
        <v>0</v>
      </c>
      <c r="M45" s="18">
        <f t="shared" si="16"/>
        <v>0</v>
      </c>
      <c r="N45" s="18">
        <f t="shared" si="16"/>
        <v>0</v>
      </c>
    </row>
    <row r="46" spans="1:14" ht="15.75" thickTop="1" x14ac:dyDescent="0.25"/>
    <row r="48" spans="1:14" x14ac:dyDescent="0.25">
      <c r="A48" t="s">
        <v>55</v>
      </c>
      <c r="K48" s="4"/>
      <c r="L48" s="4"/>
      <c r="M48" s="4"/>
      <c r="N48" s="4"/>
    </row>
    <row r="50" spans="1:14" ht="15.75" thickBot="1" x14ac:dyDescent="0.3">
      <c r="A50" s="1" t="s">
        <v>54</v>
      </c>
      <c r="K50" s="18">
        <f>K45-K48+K43</f>
        <v>0</v>
      </c>
      <c r="L50" s="18">
        <f t="shared" ref="L50:N50" si="17">L45-L48+L43</f>
        <v>0</v>
      </c>
      <c r="M50" s="18">
        <f t="shared" si="17"/>
        <v>0</v>
      </c>
      <c r="N50" s="18">
        <f t="shared" si="17"/>
        <v>0</v>
      </c>
    </row>
    <row r="51" spans="1:14" ht="15.75" thickTop="1" x14ac:dyDescent="0.25"/>
  </sheetData>
  <mergeCells count="2">
    <mergeCell ref="E8:H8"/>
    <mergeCell ref="K8:N8"/>
  </mergeCell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&amp; Lists'!$A$20:$A$37</xm:f>
          </x14:formula1>
          <xm:sqref>B5</xm:sqref>
        </x14:dataValidation>
        <x14:dataValidation type="list" allowBlank="1" showInputMessage="1" showErrorMessage="1">
          <x14:formula1>
            <xm:f>'Data &amp; Lists'!$F$21:$F$23</xm:f>
          </x14:formula1>
          <xm:sqref>B6</xm:sqref>
        </x14:dataValidation>
        <x14:dataValidation type="list" allowBlank="1" showInputMessage="1" showErrorMessage="1">
          <x14:formula1>
            <xm:f>'Data &amp; Lists'!$F$26:$F$28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topLeftCell="A22" zoomScale="90" zoomScaleNormal="90" workbookViewId="0">
      <selection activeCell="B54" sqref="B54"/>
    </sheetView>
  </sheetViews>
  <sheetFormatPr defaultRowHeight="15.75" outlineLevelRow="1" x14ac:dyDescent="0.25"/>
  <cols>
    <col min="1" max="1" width="57" style="23" customWidth="1"/>
    <col min="2" max="2" width="9.7109375" style="23" bestFit="1" customWidth="1"/>
    <col min="3" max="3" width="4.7109375" style="23" customWidth="1"/>
    <col min="4" max="5" width="13.28515625" style="23" customWidth="1"/>
    <col min="6" max="11" width="12.28515625" style="23" customWidth="1"/>
    <col min="12" max="12" width="4.7109375" style="23" customWidth="1"/>
    <col min="13" max="13" width="10.140625" style="23" bestFit="1" customWidth="1"/>
    <col min="14" max="16384" width="9.140625" style="23"/>
  </cols>
  <sheetData>
    <row r="1" spans="1:13" x14ac:dyDescent="0.25">
      <c r="A1" s="20" t="s">
        <v>59</v>
      </c>
      <c r="B1" s="20"/>
      <c r="C1" s="22"/>
      <c r="D1" s="21"/>
      <c r="E1" s="21"/>
      <c r="F1" s="21"/>
      <c r="G1" s="21"/>
      <c r="H1" s="21"/>
      <c r="I1" s="21"/>
      <c r="J1" s="21"/>
      <c r="K1" s="21"/>
      <c r="L1" s="22"/>
      <c r="M1" s="20"/>
    </row>
    <row r="2" spans="1:13" ht="15.75" customHeight="1" x14ac:dyDescent="0.25">
      <c r="A2" s="21"/>
      <c r="B2" s="40" t="s">
        <v>60</v>
      </c>
      <c r="C2" s="22"/>
      <c r="D2" s="41" t="s">
        <v>61</v>
      </c>
      <c r="E2" s="41"/>
      <c r="F2" s="41"/>
      <c r="G2" s="41"/>
      <c r="H2" s="41"/>
      <c r="I2" s="41"/>
      <c r="J2" s="41"/>
      <c r="K2" s="41"/>
      <c r="L2" s="22"/>
      <c r="M2" s="40" t="s">
        <v>62</v>
      </c>
    </row>
    <row r="3" spans="1:13" ht="47.25" customHeight="1" x14ac:dyDescent="0.25">
      <c r="A3" s="24" t="s">
        <v>63</v>
      </c>
      <c r="B3" s="40"/>
      <c r="C3" s="22"/>
      <c r="D3" s="21" t="s">
        <v>64</v>
      </c>
      <c r="E3" s="21" t="s">
        <v>65</v>
      </c>
      <c r="F3" s="21" t="s">
        <v>66</v>
      </c>
      <c r="G3" s="21" t="s">
        <v>67</v>
      </c>
      <c r="H3" s="21" t="s">
        <v>68</v>
      </c>
      <c r="I3" s="21" t="s">
        <v>69</v>
      </c>
      <c r="J3" s="21" t="s">
        <v>70</v>
      </c>
      <c r="K3" s="21" t="s">
        <v>71</v>
      </c>
      <c r="L3" s="22"/>
      <c r="M3" s="40" t="s">
        <v>62</v>
      </c>
    </row>
    <row r="4" spans="1:13" x14ac:dyDescent="0.25">
      <c r="A4" s="22"/>
      <c r="B4" s="25"/>
      <c r="C4" s="22"/>
      <c r="D4" s="25"/>
      <c r="E4" s="25"/>
      <c r="F4" s="25"/>
      <c r="G4" s="25"/>
      <c r="H4" s="25"/>
      <c r="I4" s="25"/>
      <c r="J4" s="25"/>
      <c r="K4" s="25"/>
      <c r="L4" s="22"/>
      <c r="M4" s="25"/>
    </row>
    <row r="5" spans="1:13" x14ac:dyDescent="0.25">
      <c r="A5" s="26" t="s">
        <v>72</v>
      </c>
      <c r="B5" s="27">
        <v>9250</v>
      </c>
      <c r="C5" s="22"/>
      <c r="D5" s="28" t="s">
        <v>73</v>
      </c>
      <c r="E5" s="27">
        <v>1156</v>
      </c>
      <c r="F5" s="27">
        <v>1542</v>
      </c>
      <c r="G5" s="27">
        <v>2313</v>
      </c>
      <c r="H5" s="27">
        <v>3083</v>
      </c>
      <c r="I5" s="28" t="s">
        <v>73</v>
      </c>
      <c r="J5" s="28" t="s">
        <v>73</v>
      </c>
      <c r="K5" s="28" t="s">
        <v>73</v>
      </c>
      <c r="L5" s="22"/>
      <c r="M5" s="28" t="s">
        <v>73</v>
      </c>
    </row>
    <row r="6" spans="1:13" outlineLevel="1" x14ac:dyDescent="0.25">
      <c r="A6" s="22" t="s">
        <v>74</v>
      </c>
      <c r="B6" s="25"/>
      <c r="C6" s="22"/>
      <c r="D6" s="25"/>
      <c r="E6" s="25"/>
      <c r="F6" s="25"/>
      <c r="G6" s="25"/>
      <c r="H6" s="25"/>
      <c r="I6" s="25"/>
      <c r="J6" s="25"/>
      <c r="K6" s="25"/>
      <c r="L6" s="22"/>
      <c r="M6" s="29"/>
    </row>
    <row r="7" spans="1:13" outlineLevel="1" x14ac:dyDescent="0.25">
      <c r="A7" s="22" t="s">
        <v>75</v>
      </c>
      <c r="B7" s="25"/>
      <c r="C7" s="22"/>
      <c r="D7" s="25"/>
      <c r="E7" s="25"/>
      <c r="F7" s="25"/>
      <c r="G7" s="25"/>
      <c r="H7" s="25"/>
      <c r="I7" s="25"/>
      <c r="J7" s="25"/>
      <c r="K7" s="25"/>
      <c r="L7" s="22"/>
      <c r="M7" s="29"/>
    </row>
    <row r="8" spans="1:13" outlineLevel="1" x14ac:dyDescent="0.25">
      <c r="A8" s="22" t="s">
        <v>76</v>
      </c>
      <c r="B8" s="25"/>
      <c r="C8" s="22"/>
      <c r="D8" s="25"/>
      <c r="E8" s="25"/>
      <c r="F8" s="25"/>
      <c r="G8" s="25"/>
      <c r="H8" s="25"/>
      <c r="I8" s="25"/>
      <c r="J8" s="25"/>
      <c r="K8" s="25"/>
      <c r="L8" s="22"/>
      <c r="M8" s="29"/>
    </row>
    <row r="9" spans="1:13" outlineLevel="1" x14ac:dyDescent="0.25">
      <c r="A9" s="22" t="s">
        <v>77</v>
      </c>
      <c r="B9" s="25"/>
      <c r="C9" s="22"/>
      <c r="D9" s="25"/>
      <c r="E9" s="25"/>
      <c r="F9" s="25"/>
      <c r="G9" s="25"/>
      <c r="H9" s="25"/>
      <c r="I9" s="25"/>
      <c r="J9" s="25"/>
      <c r="K9" s="25"/>
      <c r="L9" s="22"/>
      <c r="M9" s="29"/>
    </row>
    <row r="10" spans="1:13" outlineLevel="1" x14ac:dyDescent="0.25">
      <c r="A10" s="22" t="s">
        <v>78</v>
      </c>
      <c r="B10" s="25"/>
      <c r="C10" s="22"/>
      <c r="D10" s="25"/>
      <c r="E10" s="25"/>
      <c r="F10" s="25"/>
      <c r="G10" s="25"/>
      <c r="H10" s="25"/>
      <c r="I10" s="25"/>
      <c r="J10" s="25"/>
      <c r="K10" s="25"/>
      <c r="L10" s="22"/>
      <c r="M10" s="29"/>
    </row>
    <row r="11" spans="1:13" outlineLevel="1" x14ac:dyDescent="0.25">
      <c r="A11" s="22" t="s">
        <v>79</v>
      </c>
      <c r="B11" s="25"/>
      <c r="C11" s="22"/>
      <c r="D11" s="25"/>
      <c r="E11" s="25"/>
      <c r="F11" s="25"/>
      <c r="G11" s="25"/>
      <c r="H11" s="25"/>
      <c r="I11" s="25"/>
      <c r="J11" s="25"/>
      <c r="K11" s="25"/>
      <c r="L11" s="22"/>
      <c r="M11" s="29"/>
    </row>
    <row r="12" spans="1:13" outlineLevel="1" x14ac:dyDescent="0.25">
      <c r="A12" s="22" t="s">
        <v>80</v>
      </c>
      <c r="B12" s="25"/>
      <c r="C12" s="22"/>
      <c r="D12" s="25"/>
      <c r="E12" s="25"/>
      <c r="F12" s="25"/>
      <c r="G12" s="25"/>
      <c r="H12" s="25"/>
      <c r="I12" s="25"/>
      <c r="J12" s="25"/>
      <c r="K12" s="25"/>
      <c r="L12" s="22"/>
      <c r="M12" s="29"/>
    </row>
    <row r="13" spans="1:13" outlineLevel="1" x14ac:dyDescent="0.25">
      <c r="A13" s="22" t="s">
        <v>81</v>
      </c>
      <c r="B13" s="25"/>
      <c r="C13" s="22"/>
      <c r="D13" s="25"/>
      <c r="E13" s="25"/>
      <c r="F13" s="25"/>
      <c r="G13" s="25"/>
      <c r="H13" s="25"/>
      <c r="I13" s="25"/>
      <c r="J13" s="25"/>
      <c r="K13" s="25"/>
      <c r="L13" s="22"/>
      <c r="M13" s="29"/>
    </row>
    <row r="14" spans="1:13" x14ac:dyDescent="0.25">
      <c r="A14" s="22"/>
      <c r="B14" s="25"/>
      <c r="C14" s="22"/>
      <c r="D14" s="25"/>
      <c r="E14" s="25"/>
      <c r="F14" s="25"/>
      <c r="G14" s="25"/>
      <c r="H14" s="25"/>
      <c r="I14" s="25"/>
      <c r="J14" s="25"/>
      <c r="K14" s="25"/>
      <c r="L14" s="22"/>
      <c r="M14" s="29"/>
    </row>
    <row r="15" spans="1:13" x14ac:dyDescent="0.25">
      <c r="A15" s="26" t="s">
        <v>82</v>
      </c>
      <c r="B15" s="27">
        <v>6890</v>
      </c>
      <c r="C15" s="22"/>
      <c r="D15" s="28" t="s">
        <v>73</v>
      </c>
      <c r="E15" s="27">
        <v>903</v>
      </c>
      <c r="F15" s="28" t="s">
        <v>73</v>
      </c>
      <c r="G15" s="28">
        <v>1806</v>
      </c>
      <c r="H15" s="28" t="s">
        <v>73</v>
      </c>
      <c r="I15" s="28" t="s">
        <v>73</v>
      </c>
      <c r="J15" s="28" t="s">
        <v>73</v>
      </c>
      <c r="K15" s="28" t="s">
        <v>73</v>
      </c>
      <c r="L15" s="22"/>
      <c r="M15" s="28" t="s">
        <v>73</v>
      </c>
    </row>
    <row r="16" spans="1:13" outlineLevel="1" x14ac:dyDescent="0.25">
      <c r="A16" s="22" t="s">
        <v>83</v>
      </c>
      <c r="B16" s="25"/>
      <c r="C16" s="22"/>
      <c r="D16" s="25"/>
      <c r="E16" s="25"/>
      <c r="F16" s="25"/>
      <c r="G16" s="25"/>
      <c r="H16" s="25"/>
      <c r="I16" s="25"/>
      <c r="J16" s="25"/>
      <c r="K16" s="25"/>
      <c r="L16" s="22"/>
      <c r="M16" s="29"/>
    </row>
    <row r="17" spans="1:13" outlineLevel="1" x14ac:dyDescent="0.25">
      <c r="A17" s="22" t="s">
        <v>84</v>
      </c>
      <c r="B17" s="25"/>
      <c r="C17" s="22"/>
      <c r="D17" s="25"/>
      <c r="E17" s="25"/>
      <c r="F17" s="25"/>
      <c r="G17" s="25"/>
      <c r="H17" s="25"/>
      <c r="I17" s="25"/>
      <c r="J17" s="25"/>
      <c r="K17" s="25"/>
      <c r="L17" s="22"/>
      <c r="M17" s="29"/>
    </row>
    <row r="18" spans="1:13" x14ac:dyDescent="0.25">
      <c r="A18" s="22"/>
      <c r="B18" s="25"/>
      <c r="C18" s="22"/>
      <c r="D18" s="25"/>
      <c r="E18" s="25"/>
      <c r="F18" s="25"/>
      <c r="G18" s="25"/>
      <c r="H18" s="25"/>
      <c r="I18" s="25"/>
      <c r="J18" s="25"/>
      <c r="K18" s="25"/>
      <c r="L18" s="22"/>
      <c r="M18" s="29"/>
    </row>
    <row r="19" spans="1:13" x14ac:dyDescent="0.25">
      <c r="A19" s="26" t="s">
        <v>85</v>
      </c>
      <c r="B19" s="27">
        <v>8430</v>
      </c>
      <c r="C19" s="22"/>
      <c r="D19" s="28" t="s">
        <v>73</v>
      </c>
      <c r="E19" s="27">
        <v>1106</v>
      </c>
      <c r="F19" s="28" t="s">
        <v>73</v>
      </c>
      <c r="G19" s="28" t="s">
        <v>73</v>
      </c>
      <c r="H19" s="28" t="s">
        <v>73</v>
      </c>
      <c r="I19" s="28" t="s">
        <v>73</v>
      </c>
      <c r="J19" s="28" t="s">
        <v>73</v>
      </c>
      <c r="K19" s="28" t="s">
        <v>73</v>
      </c>
      <c r="L19" s="22"/>
      <c r="M19" s="28" t="s">
        <v>73</v>
      </c>
    </row>
    <row r="20" spans="1:13" outlineLevel="1" x14ac:dyDescent="0.25">
      <c r="A20" s="22" t="s">
        <v>86</v>
      </c>
      <c r="B20" s="25"/>
      <c r="C20" s="22"/>
      <c r="D20" s="25"/>
      <c r="E20" s="25"/>
      <c r="F20" s="25"/>
      <c r="G20" s="25"/>
      <c r="H20" s="25"/>
      <c r="I20" s="25"/>
      <c r="J20" s="25"/>
      <c r="K20" s="25"/>
      <c r="L20" s="22"/>
      <c r="M20" s="29"/>
    </row>
    <row r="21" spans="1:13" outlineLevel="1" x14ac:dyDescent="0.25">
      <c r="A21" s="22" t="s">
        <v>87</v>
      </c>
      <c r="B21" s="25"/>
      <c r="C21" s="22"/>
      <c r="D21" s="25"/>
      <c r="E21" s="25"/>
      <c r="F21" s="25"/>
      <c r="G21" s="25"/>
      <c r="H21" s="25"/>
      <c r="I21" s="25"/>
      <c r="J21" s="25"/>
      <c r="K21" s="25"/>
      <c r="L21" s="22"/>
      <c r="M21" s="29"/>
    </row>
    <row r="22" spans="1:13" x14ac:dyDescent="0.25">
      <c r="A22" s="22"/>
      <c r="B22" s="25"/>
      <c r="C22" s="22"/>
      <c r="D22" s="25"/>
      <c r="E22" s="25"/>
      <c r="F22" s="25"/>
      <c r="G22" s="25"/>
      <c r="H22" s="25"/>
      <c r="I22" s="25"/>
      <c r="J22" s="25"/>
      <c r="K22" s="25"/>
      <c r="L22" s="22"/>
      <c r="M22" s="29"/>
    </row>
    <row r="23" spans="1:13" x14ac:dyDescent="0.25">
      <c r="A23" s="26" t="s">
        <v>88</v>
      </c>
      <c r="B23" s="27">
        <v>7610</v>
      </c>
      <c r="C23" s="22"/>
      <c r="D23" s="28" t="s">
        <v>73</v>
      </c>
      <c r="E23" s="28" t="s">
        <v>73</v>
      </c>
      <c r="F23" s="28" t="s">
        <v>73</v>
      </c>
      <c r="G23" s="28" t="s">
        <v>73</v>
      </c>
      <c r="H23" s="28" t="s">
        <v>73</v>
      </c>
      <c r="I23" s="28" t="s">
        <v>73</v>
      </c>
      <c r="J23" s="28" t="s">
        <v>73</v>
      </c>
      <c r="K23" s="28" t="s">
        <v>73</v>
      </c>
      <c r="L23" s="22"/>
      <c r="M23" s="28" t="s">
        <v>73</v>
      </c>
    </row>
    <row r="24" spans="1:13" outlineLevel="1" x14ac:dyDescent="0.25">
      <c r="A24" s="22" t="s">
        <v>89</v>
      </c>
      <c r="B24" s="25"/>
      <c r="C24" s="22"/>
      <c r="D24" s="25"/>
      <c r="E24" s="25"/>
      <c r="F24" s="25"/>
      <c r="G24" s="25"/>
      <c r="H24" s="25"/>
      <c r="I24" s="25"/>
      <c r="J24" s="25"/>
      <c r="K24" s="25"/>
      <c r="L24" s="22"/>
      <c r="M24" s="29"/>
    </row>
    <row r="25" spans="1:13" x14ac:dyDescent="0.25">
      <c r="A25" s="22"/>
      <c r="B25" s="25"/>
      <c r="C25" s="22"/>
      <c r="D25" s="25"/>
      <c r="E25" s="25"/>
      <c r="F25" s="25"/>
      <c r="G25" s="25"/>
      <c r="H25" s="25"/>
      <c r="I25" s="25"/>
      <c r="J25" s="25"/>
      <c r="K25" s="25"/>
      <c r="L25" s="22"/>
      <c r="M25" s="29"/>
    </row>
    <row r="26" spans="1:13" x14ac:dyDescent="0.25">
      <c r="A26" s="26" t="s">
        <v>90</v>
      </c>
      <c r="B26" s="27">
        <v>9250</v>
      </c>
      <c r="C26" s="22"/>
      <c r="D26" s="28" t="s">
        <v>73</v>
      </c>
      <c r="E26" s="28" t="s">
        <v>73</v>
      </c>
      <c r="F26" s="27">
        <v>1080</v>
      </c>
      <c r="G26" s="28" t="s">
        <v>73</v>
      </c>
      <c r="H26" s="28" t="s">
        <v>73</v>
      </c>
      <c r="I26" s="28" t="s">
        <v>73</v>
      </c>
      <c r="J26" s="28" t="s">
        <v>73</v>
      </c>
      <c r="K26" s="28" t="s">
        <v>73</v>
      </c>
      <c r="L26" s="22"/>
      <c r="M26" s="28" t="s">
        <v>73</v>
      </c>
    </row>
    <row r="27" spans="1:13" outlineLevel="1" x14ac:dyDescent="0.25">
      <c r="A27" s="22" t="s">
        <v>91</v>
      </c>
      <c r="B27" s="25"/>
      <c r="C27" s="22"/>
      <c r="D27" s="25"/>
      <c r="E27" s="25"/>
      <c r="F27" s="25"/>
      <c r="G27" s="25"/>
      <c r="H27" s="25"/>
      <c r="I27" s="25"/>
      <c r="J27" s="25"/>
      <c r="K27" s="25"/>
      <c r="L27" s="22"/>
      <c r="M27" s="29"/>
    </row>
    <row r="28" spans="1:13" outlineLevel="1" x14ac:dyDescent="0.25">
      <c r="A28" s="22" t="s">
        <v>92</v>
      </c>
      <c r="B28" s="25"/>
      <c r="C28" s="22"/>
      <c r="D28" s="25"/>
      <c r="E28" s="25"/>
      <c r="F28" s="25"/>
      <c r="G28" s="25"/>
      <c r="H28" s="25"/>
      <c r="I28" s="25"/>
      <c r="J28" s="25"/>
      <c r="K28" s="25"/>
      <c r="L28" s="22"/>
      <c r="M28" s="29"/>
    </row>
    <row r="29" spans="1:13" x14ac:dyDescent="0.25">
      <c r="A29" s="22"/>
      <c r="B29" s="25"/>
      <c r="C29" s="22"/>
      <c r="D29" s="25"/>
      <c r="E29" s="25"/>
      <c r="F29" s="25"/>
      <c r="G29" s="25"/>
      <c r="H29" s="25"/>
      <c r="I29" s="25"/>
      <c r="J29" s="25"/>
      <c r="K29" s="25"/>
      <c r="L29" s="22"/>
      <c r="M29" s="29"/>
    </row>
    <row r="30" spans="1:13" x14ac:dyDescent="0.25">
      <c r="A30" s="26" t="s">
        <v>93</v>
      </c>
      <c r="B30" s="28" t="s">
        <v>73</v>
      </c>
      <c r="C30" s="22"/>
      <c r="D30" s="28" t="s">
        <v>73</v>
      </c>
      <c r="E30" s="28" t="s">
        <v>73</v>
      </c>
      <c r="F30" s="28">
        <v>830</v>
      </c>
      <c r="G30" s="28" t="s">
        <v>73</v>
      </c>
      <c r="H30" s="28" t="s">
        <v>73</v>
      </c>
      <c r="I30" s="27">
        <v>2365</v>
      </c>
      <c r="J30" s="27">
        <v>4730</v>
      </c>
      <c r="K30" s="28" t="s">
        <v>73</v>
      </c>
      <c r="L30" s="22"/>
      <c r="M30" s="28" t="s">
        <v>73</v>
      </c>
    </row>
    <row r="31" spans="1:13" outlineLevel="1" x14ac:dyDescent="0.25">
      <c r="A31" s="22"/>
      <c r="B31" s="25"/>
      <c r="C31" s="22"/>
      <c r="D31" s="25"/>
      <c r="E31" s="25"/>
      <c r="F31" s="22"/>
      <c r="G31" s="25"/>
      <c r="H31" s="25"/>
      <c r="I31" s="25"/>
      <c r="J31" s="22"/>
      <c r="K31" s="25"/>
      <c r="L31" s="22"/>
      <c r="M31" s="29"/>
    </row>
    <row r="32" spans="1:13" outlineLevel="1" x14ac:dyDescent="0.25">
      <c r="A32" s="22" t="s">
        <v>94</v>
      </c>
      <c r="B32" s="25"/>
      <c r="C32" s="22"/>
      <c r="D32" s="25"/>
      <c r="E32" s="25"/>
      <c r="F32" s="25"/>
      <c r="G32" s="25"/>
      <c r="H32" s="25"/>
      <c r="I32" s="25"/>
      <c r="J32" s="25"/>
      <c r="K32" s="25"/>
      <c r="L32" s="22"/>
      <c r="M32" s="29"/>
    </row>
    <row r="33" spans="1:13" outlineLevel="1" x14ac:dyDescent="0.25">
      <c r="A33" s="22" t="s">
        <v>95</v>
      </c>
      <c r="B33" s="25"/>
      <c r="C33" s="22"/>
      <c r="D33" s="25"/>
      <c r="E33" s="25"/>
      <c r="F33" s="25"/>
      <c r="G33" s="25"/>
      <c r="H33" s="25"/>
      <c r="I33" s="25"/>
      <c r="J33" s="25"/>
      <c r="K33" s="25"/>
      <c r="L33" s="22"/>
      <c r="M33" s="29"/>
    </row>
    <row r="34" spans="1:13" outlineLevel="1" x14ac:dyDescent="0.25">
      <c r="A34" s="22" t="s">
        <v>96</v>
      </c>
      <c r="B34" s="25"/>
      <c r="C34" s="22"/>
      <c r="D34" s="25"/>
      <c r="E34" s="25"/>
      <c r="F34" s="25"/>
      <c r="G34" s="25"/>
      <c r="H34" s="25"/>
      <c r="I34" s="25"/>
      <c r="J34" s="25"/>
      <c r="K34" s="25"/>
      <c r="L34" s="22"/>
      <c r="M34" s="29"/>
    </row>
    <row r="35" spans="1:13" x14ac:dyDescent="0.25">
      <c r="A35" s="22"/>
      <c r="B35" s="25"/>
      <c r="C35" s="22"/>
      <c r="D35" s="25"/>
      <c r="E35" s="25"/>
      <c r="F35" s="25"/>
      <c r="G35" s="25"/>
      <c r="H35" s="25"/>
      <c r="I35" s="25"/>
      <c r="J35" s="25"/>
      <c r="K35" s="25"/>
      <c r="L35" s="22"/>
      <c r="M35" s="29"/>
    </row>
    <row r="36" spans="1:13" x14ac:dyDescent="0.25">
      <c r="A36" s="26" t="s">
        <v>97</v>
      </c>
      <c r="B36" s="27">
        <v>4195</v>
      </c>
      <c r="C36" s="22"/>
      <c r="D36" s="28" t="s">
        <v>73</v>
      </c>
      <c r="E36" s="28" t="s">
        <v>73</v>
      </c>
      <c r="F36" s="28" t="s">
        <v>73</v>
      </c>
      <c r="G36" s="28" t="s">
        <v>73</v>
      </c>
      <c r="H36" s="28" t="s">
        <v>73</v>
      </c>
      <c r="I36" s="28" t="s">
        <v>73</v>
      </c>
      <c r="J36" s="28" t="s">
        <v>73</v>
      </c>
      <c r="K36" s="27">
        <f>B36*0.5</f>
        <v>2097.5</v>
      </c>
      <c r="L36" s="22"/>
      <c r="M36" s="28" t="s">
        <v>73</v>
      </c>
    </row>
    <row r="37" spans="1:13" outlineLevel="1" x14ac:dyDescent="0.25">
      <c r="A37" s="22" t="s">
        <v>98</v>
      </c>
      <c r="B37" s="25"/>
      <c r="C37" s="22"/>
      <c r="D37" s="25"/>
      <c r="E37" s="25"/>
      <c r="F37" s="25"/>
      <c r="G37" s="25"/>
      <c r="H37" s="25"/>
      <c r="I37" s="25"/>
      <c r="J37" s="25"/>
      <c r="K37" s="25"/>
      <c r="L37" s="22"/>
      <c r="M37" s="29"/>
    </row>
    <row r="38" spans="1:13" x14ac:dyDescent="0.25">
      <c r="A38" s="22"/>
      <c r="B38" s="25"/>
      <c r="C38" s="22"/>
      <c r="D38" s="25"/>
      <c r="E38" s="25"/>
      <c r="F38" s="25"/>
      <c r="G38" s="25"/>
      <c r="H38" s="25"/>
      <c r="I38" s="25"/>
      <c r="J38" s="25"/>
      <c r="K38" s="25"/>
      <c r="L38" s="22"/>
      <c r="M38" s="29"/>
    </row>
    <row r="39" spans="1:13" x14ac:dyDescent="0.25">
      <c r="A39" s="26" t="s">
        <v>99</v>
      </c>
      <c r="B39" s="27">
        <v>5150</v>
      </c>
      <c r="C39" s="22"/>
      <c r="D39" s="27">
        <v>300</v>
      </c>
      <c r="E39" s="27">
        <v>450</v>
      </c>
      <c r="F39" s="27">
        <v>600</v>
      </c>
      <c r="G39" s="27">
        <v>900</v>
      </c>
      <c r="H39" s="27">
        <v>1200</v>
      </c>
      <c r="I39" s="27">
        <v>1750</v>
      </c>
      <c r="J39" s="27">
        <v>3430</v>
      </c>
      <c r="K39" s="28" t="s">
        <v>73</v>
      </c>
      <c r="L39" s="22"/>
      <c r="M39" s="28" t="s">
        <v>73</v>
      </c>
    </row>
    <row r="40" spans="1:13" outlineLevel="1" x14ac:dyDescent="0.25">
      <c r="A40" s="22" t="s">
        <v>100</v>
      </c>
      <c r="B40" s="25"/>
      <c r="C40" s="22"/>
      <c r="D40" s="22"/>
      <c r="E40" s="22"/>
      <c r="F40" s="22"/>
      <c r="G40" s="22"/>
      <c r="H40" s="22"/>
      <c r="I40" s="22"/>
      <c r="J40" s="25"/>
      <c r="K40" s="25"/>
      <c r="L40" s="22"/>
      <c r="M40" s="29"/>
    </row>
    <row r="41" spans="1:13" x14ac:dyDescent="0.25">
      <c r="A41" s="22"/>
      <c r="B41" s="25"/>
      <c r="C41" s="22"/>
      <c r="D41" s="25"/>
      <c r="E41" s="25"/>
      <c r="F41" s="25"/>
      <c r="G41" s="25"/>
      <c r="H41" s="25"/>
      <c r="I41" s="25"/>
      <c r="J41" s="25"/>
      <c r="K41" s="25"/>
      <c r="L41" s="22"/>
      <c r="M41" s="29"/>
    </row>
    <row r="42" spans="1:13" x14ac:dyDescent="0.25">
      <c r="A42" s="26" t="s">
        <v>101</v>
      </c>
      <c r="B42" s="28" t="s">
        <v>73</v>
      </c>
      <c r="C42" s="22"/>
      <c r="D42" s="28" t="s">
        <v>73</v>
      </c>
      <c r="E42" s="28" t="s">
        <v>73</v>
      </c>
      <c r="F42" s="28" t="s">
        <v>73</v>
      </c>
      <c r="G42" s="28" t="s">
        <v>73</v>
      </c>
      <c r="H42" s="28" t="s">
        <v>73</v>
      </c>
      <c r="I42" s="28" t="s">
        <v>73</v>
      </c>
      <c r="J42" s="28" t="s">
        <v>73</v>
      </c>
      <c r="K42" s="27">
        <v>3770</v>
      </c>
      <c r="L42" s="22"/>
      <c r="M42" s="28" t="s">
        <v>73</v>
      </c>
    </row>
    <row r="43" spans="1:13" ht="31.5" outlineLevel="1" x14ac:dyDescent="0.25">
      <c r="A43" s="33" t="s">
        <v>102</v>
      </c>
      <c r="B43" s="25"/>
      <c r="C43" s="22"/>
      <c r="D43" s="25"/>
      <c r="E43" s="25"/>
      <c r="F43" s="25"/>
      <c r="G43" s="25"/>
      <c r="H43" s="25"/>
      <c r="I43" s="25"/>
      <c r="J43" s="25"/>
      <c r="K43" s="25"/>
      <c r="L43" s="22"/>
      <c r="M43" s="29"/>
    </row>
    <row r="44" spans="1:13" x14ac:dyDescent="0.25">
      <c r="A44" s="22"/>
      <c r="B44" s="25"/>
      <c r="C44" s="22"/>
      <c r="D44" s="25"/>
      <c r="E44" s="25"/>
      <c r="F44" s="25"/>
      <c r="G44" s="25"/>
      <c r="H44" s="25"/>
      <c r="I44" s="25"/>
      <c r="J44" s="25"/>
      <c r="K44" s="25"/>
      <c r="L44" s="22"/>
      <c r="M44" s="29"/>
    </row>
    <row r="45" spans="1:13" x14ac:dyDescent="0.25">
      <c r="A45" s="26" t="s">
        <v>103</v>
      </c>
      <c r="B45" s="27">
        <v>4625</v>
      </c>
      <c r="C45" s="22"/>
      <c r="D45" s="28" t="s">
        <v>73</v>
      </c>
      <c r="E45" s="28" t="s">
        <v>73</v>
      </c>
      <c r="F45" s="28" t="s">
        <v>73</v>
      </c>
      <c r="G45" s="28" t="s">
        <v>73</v>
      </c>
      <c r="H45" s="28" t="s">
        <v>73</v>
      </c>
      <c r="I45" s="28" t="s">
        <v>73</v>
      </c>
      <c r="J45" s="28" t="s">
        <v>73</v>
      </c>
      <c r="K45" s="28" t="s">
        <v>73</v>
      </c>
      <c r="L45" s="22"/>
      <c r="M45" s="28" t="s">
        <v>73</v>
      </c>
    </row>
    <row r="46" spans="1:13" outlineLevel="1" x14ac:dyDescent="0.25">
      <c r="A46" s="22" t="s">
        <v>104</v>
      </c>
      <c r="B46" s="25"/>
      <c r="C46" s="22"/>
      <c r="D46" s="25"/>
      <c r="E46" s="25"/>
      <c r="F46" s="25"/>
      <c r="G46" s="25"/>
      <c r="H46" s="25"/>
      <c r="I46" s="25"/>
      <c r="J46" s="25"/>
      <c r="K46" s="25"/>
      <c r="L46" s="22"/>
      <c r="M46" s="29"/>
    </row>
    <row r="47" spans="1:13" x14ac:dyDescent="0.25">
      <c r="A47" s="22"/>
      <c r="B47" s="25"/>
      <c r="C47" s="22"/>
      <c r="D47" s="25"/>
      <c r="E47" s="25"/>
      <c r="F47" s="25"/>
      <c r="G47" s="25"/>
      <c r="H47" s="25"/>
      <c r="I47" s="25"/>
      <c r="J47" s="25"/>
      <c r="K47" s="25"/>
      <c r="L47" s="22"/>
      <c r="M47" s="29"/>
    </row>
    <row r="48" spans="1:13" x14ac:dyDescent="0.25">
      <c r="A48" s="26" t="s">
        <v>105</v>
      </c>
      <c r="B48" s="27">
        <v>6700</v>
      </c>
      <c r="C48" s="22"/>
      <c r="D48" s="28" t="s">
        <v>73</v>
      </c>
      <c r="E48" s="28" t="s">
        <v>73</v>
      </c>
      <c r="F48" s="27">
        <v>780</v>
      </c>
      <c r="G48" s="28" t="s">
        <v>73</v>
      </c>
      <c r="H48" s="28" t="s">
        <v>73</v>
      </c>
      <c r="I48" s="27">
        <v>2280</v>
      </c>
      <c r="J48" s="27">
        <v>4470</v>
      </c>
      <c r="K48" s="28" t="s">
        <v>73</v>
      </c>
      <c r="L48" s="22"/>
      <c r="M48" s="28" t="s">
        <v>73</v>
      </c>
    </row>
    <row r="49" spans="1:13" outlineLevel="1" x14ac:dyDescent="0.25">
      <c r="A49" s="22" t="s">
        <v>106</v>
      </c>
      <c r="B49" s="22"/>
      <c r="C49" s="22"/>
      <c r="D49" s="25"/>
      <c r="E49" s="25"/>
      <c r="F49" s="25"/>
      <c r="G49" s="25"/>
      <c r="H49" s="25"/>
      <c r="I49" s="25"/>
      <c r="J49" s="25"/>
      <c r="K49" s="25"/>
      <c r="L49" s="22"/>
      <c r="M49" s="30"/>
    </row>
    <row r="50" spans="1:13" outlineLevel="1" x14ac:dyDescent="0.25">
      <c r="A50" s="22" t="s">
        <v>132</v>
      </c>
      <c r="B50" s="25"/>
      <c r="C50" s="22"/>
      <c r="D50" s="25"/>
      <c r="E50" s="25"/>
      <c r="F50" s="25"/>
      <c r="G50" s="25"/>
      <c r="H50" s="25"/>
      <c r="I50" s="25"/>
      <c r="J50" s="25"/>
      <c r="K50" s="25"/>
      <c r="L50" s="22"/>
      <c r="M50" s="29"/>
    </row>
    <row r="51" spans="1:13" outlineLevel="1" x14ac:dyDescent="0.25">
      <c r="A51" s="22" t="s">
        <v>107</v>
      </c>
      <c r="B51" s="25"/>
      <c r="C51" s="22"/>
      <c r="D51" s="25"/>
      <c r="E51" s="25"/>
      <c r="F51" s="25"/>
      <c r="G51" s="25"/>
      <c r="H51" s="25"/>
      <c r="I51" s="25"/>
      <c r="J51" s="25"/>
      <c r="K51" s="25"/>
      <c r="L51" s="22"/>
      <c r="M51" s="29"/>
    </row>
    <row r="52" spans="1:13" outlineLevel="1" x14ac:dyDescent="0.25">
      <c r="A52" s="22" t="s">
        <v>108</v>
      </c>
      <c r="B52" s="25"/>
      <c r="C52" s="22"/>
      <c r="D52" s="25"/>
      <c r="E52" s="25"/>
      <c r="F52" s="25"/>
      <c r="G52" s="25"/>
      <c r="H52" s="25"/>
      <c r="I52" s="25"/>
      <c r="J52" s="31">
        <f>J48*5/6+F55</f>
        <v>5825</v>
      </c>
      <c r="K52" s="25"/>
      <c r="L52" s="22"/>
      <c r="M52" s="29"/>
    </row>
    <row r="53" spans="1:13" x14ac:dyDescent="0.25">
      <c r="A53" s="22"/>
      <c r="B53" s="25"/>
      <c r="C53" s="22"/>
      <c r="D53" s="25"/>
      <c r="E53" s="25"/>
      <c r="F53" s="25"/>
      <c r="G53" s="25"/>
      <c r="H53" s="25"/>
      <c r="I53" s="25"/>
      <c r="J53" s="25"/>
      <c r="K53" s="25"/>
      <c r="L53" s="22"/>
      <c r="M53" s="29"/>
    </row>
    <row r="54" spans="1:13" x14ac:dyDescent="0.25">
      <c r="A54" s="26" t="s">
        <v>109</v>
      </c>
      <c r="B54" s="28" t="s">
        <v>73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30"/>
    </row>
    <row r="55" spans="1:13" outlineLevel="1" x14ac:dyDescent="0.25">
      <c r="A55" s="22" t="s">
        <v>110</v>
      </c>
      <c r="B55" s="22"/>
      <c r="C55" s="22"/>
      <c r="D55" s="22"/>
      <c r="E55" s="22"/>
      <c r="F55" s="27">
        <v>2100</v>
      </c>
      <c r="G55" s="22"/>
      <c r="H55" s="22"/>
      <c r="I55" s="22"/>
      <c r="J55" s="22"/>
      <c r="K55" s="22"/>
      <c r="L55" s="22"/>
      <c r="M55" s="30"/>
    </row>
    <row r="56" spans="1:13" outlineLevel="1" x14ac:dyDescent="0.25">
      <c r="A56" s="22" t="s">
        <v>111</v>
      </c>
      <c r="B56" s="22"/>
      <c r="C56" s="22"/>
      <c r="D56" s="22"/>
      <c r="E56" s="22"/>
      <c r="F56" s="22"/>
      <c r="G56" s="22"/>
      <c r="H56" s="27">
        <v>2100</v>
      </c>
      <c r="I56" s="22"/>
      <c r="J56" s="22"/>
      <c r="K56" s="22"/>
      <c r="L56" s="22"/>
      <c r="M56" s="30"/>
    </row>
    <row r="57" spans="1:13" outlineLevel="1" x14ac:dyDescent="0.25">
      <c r="A57" s="22" t="s">
        <v>112</v>
      </c>
      <c r="B57" s="22"/>
      <c r="C57" s="22"/>
      <c r="D57" s="22"/>
      <c r="E57" s="22"/>
      <c r="F57" s="22"/>
      <c r="G57" s="22"/>
      <c r="H57" s="22"/>
      <c r="I57" s="22"/>
      <c r="J57" s="22"/>
      <c r="K57" s="27">
        <v>2100</v>
      </c>
      <c r="L57" s="22"/>
      <c r="M57" s="30"/>
    </row>
    <row r="58" spans="1:13" outlineLevel="1" x14ac:dyDescent="0.25">
      <c r="A58" s="22" t="s">
        <v>113</v>
      </c>
      <c r="B58" s="22"/>
      <c r="C58" s="22"/>
      <c r="D58" s="22"/>
      <c r="E58" s="22"/>
      <c r="F58" s="22"/>
      <c r="G58" s="22"/>
      <c r="H58" s="22"/>
      <c r="I58" s="22"/>
      <c r="J58" s="22"/>
      <c r="L58" s="22"/>
      <c r="M58" s="27">
        <v>2100</v>
      </c>
    </row>
    <row r="59" spans="1:13" x14ac:dyDescent="0.25">
      <c r="A59" s="22"/>
      <c r="B59" s="25"/>
      <c r="C59" s="22"/>
      <c r="D59" s="25"/>
      <c r="E59" s="25"/>
      <c r="F59" s="25"/>
      <c r="G59" s="25"/>
      <c r="H59" s="25"/>
      <c r="I59" s="25"/>
      <c r="J59" s="25"/>
      <c r="K59" s="25"/>
      <c r="L59" s="22"/>
      <c r="M59" s="29"/>
    </row>
    <row r="60" spans="1:13" x14ac:dyDescent="0.25">
      <c r="A60" s="26" t="s">
        <v>114</v>
      </c>
      <c r="B60" s="27">
        <v>11700</v>
      </c>
      <c r="C60" s="22"/>
      <c r="D60" s="28" t="s">
        <v>73</v>
      </c>
      <c r="E60" s="28" t="s">
        <v>73</v>
      </c>
      <c r="F60" s="28" t="s">
        <v>73</v>
      </c>
      <c r="G60" s="28" t="s">
        <v>73</v>
      </c>
      <c r="H60" s="28" t="s">
        <v>73</v>
      </c>
      <c r="I60" s="28" t="s">
        <v>73</v>
      </c>
      <c r="J60" s="28" t="s">
        <v>73</v>
      </c>
      <c r="K60" s="28" t="s">
        <v>73</v>
      </c>
      <c r="L60" s="22"/>
      <c r="M60" s="28" t="s">
        <v>73</v>
      </c>
    </row>
    <row r="61" spans="1:13" outlineLevel="1" x14ac:dyDescent="0.25">
      <c r="A61" s="22" t="s">
        <v>115</v>
      </c>
      <c r="B61" s="25"/>
      <c r="C61" s="22"/>
      <c r="D61" s="25"/>
      <c r="E61" s="25"/>
      <c r="F61" s="25"/>
      <c r="G61" s="25"/>
      <c r="H61" s="25"/>
      <c r="I61" s="25"/>
      <c r="J61" s="25"/>
      <c r="K61" s="25"/>
      <c r="L61" s="22"/>
      <c r="M61" s="29"/>
    </row>
    <row r="62" spans="1:13" outlineLevel="1" x14ac:dyDescent="0.25">
      <c r="A62" s="22" t="s">
        <v>116</v>
      </c>
      <c r="B62" s="25"/>
      <c r="C62" s="22"/>
      <c r="D62" s="25"/>
      <c r="E62" s="25"/>
      <c r="F62" s="25"/>
      <c r="G62" s="25"/>
      <c r="H62" s="25"/>
      <c r="I62" s="25"/>
      <c r="J62" s="25"/>
      <c r="K62" s="25"/>
      <c r="L62" s="22"/>
      <c r="M62" s="29"/>
    </row>
    <row r="63" spans="1:13" outlineLevel="1" x14ac:dyDescent="0.25">
      <c r="A63" s="22" t="s">
        <v>117</v>
      </c>
      <c r="B63" s="25"/>
      <c r="C63" s="22"/>
      <c r="D63" s="25"/>
      <c r="E63" s="25"/>
      <c r="F63" s="25"/>
      <c r="G63" s="25"/>
      <c r="H63" s="25"/>
      <c r="I63" s="25"/>
      <c r="J63" s="25"/>
      <c r="K63" s="25"/>
      <c r="L63" s="22"/>
      <c r="M63" s="29"/>
    </row>
    <row r="64" spans="1:13" outlineLevel="1" x14ac:dyDescent="0.25">
      <c r="A64" s="22" t="s">
        <v>118</v>
      </c>
      <c r="B64" s="25"/>
      <c r="C64" s="22"/>
      <c r="D64" s="25"/>
      <c r="E64" s="25"/>
      <c r="F64" s="25"/>
      <c r="G64" s="25"/>
      <c r="H64" s="25"/>
      <c r="I64" s="25"/>
      <c r="J64" s="25"/>
      <c r="K64" s="25"/>
      <c r="L64" s="22"/>
      <c r="M64" s="29"/>
    </row>
    <row r="65" spans="1:13" x14ac:dyDescent="0.25">
      <c r="A65" s="22"/>
      <c r="B65" s="25"/>
      <c r="C65" s="22"/>
      <c r="D65" s="25"/>
      <c r="E65" s="25"/>
      <c r="F65" s="25"/>
      <c r="G65" s="25"/>
      <c r="H65" s="25"/>
      <c r="I65" s="25"/>
      <c r="J65" s="25"/>
      <c r="K65" s="25"/>
      <c r="L65" s="22"/>
      <c r="M65" s="29"/>
    </row>
    <row r="66" spans="1:13" x14ac:dyDescent="0.25">
      <c r="A66" s="26" t="s">
        <v>119</v>
      </c>
      <c r="B66" s="27">
        <v>12500</v>
      </c>
      <c r="C66" s="22"/>
      <c r="D66" s="28" t="s">
        <v>73</v>
      </c>
      <c r="E66" s="28">
        <v>1095</v>
      </c>
      <c r="F66" s="28">
        <v>1460</v>
      </c>
      <c r="G66" s="28" t="s">
        <v>73</v>
      </c>
      <c r="H66" s="28" t="s">
        <v>73</v>
      </c>
      <c r="I66" s="28" t="s">
        <v>73</v>
      </c>
      <c r="J66" s="28" t="s">
        <v>73</v>
      </c>
      <c r="K66" s="27">
        <v>6250</v>
      </c>
      <c r="L66" s="22"/>
      <c r="M66" s="28">
        <f>ROUND(K66*0.75,-1)</f>
        <v>4690</v>
      </c>
    </row>
    <row r="67" spans="1:13" outlineLevel="1" x14ac:dyDescent="0.25">
      <c r="A67" s="22" t="s">
        <v>120</v>
      </c>
      <c r="B67" s="25"/>
      <c r="C67" s="22"/>
      <c r="D67" s="25"/>
      <c r="E67" s="25"/>
      <c r="F67" s="25"/>
      <c r="G67" s="25"/>
      <c r="H67" s="25"/>
      <c r="I67" s="25"/>
      <c r="J67" s="25"/>
      <c r="K67" s="25"/>
      <c r="L67" s="22"/>
      <c r="M67" s="29"/>
    </row>
    <row r="68" spans="1:13" outlineLevel="1" x14ac:dyDescent="0.25">
      <c r="A68" s="22" t="s">
        <v>121</v>
      </c>
      <c r="B68" s="25"/>
      <c r="C68" s="22"/>
      <c r="D68" s="25"/>
      <c r="E68" s="25"/>
      <c r="F68" s="25"/>
      <c r="G68" s="25"/>
      <c r="H68" s="25"/>
      <c r="I68" s="25"/>
      <c r="J68" s="25"/>
      <c r="K68" s="25"/>
      <c r="L68" s="22"/>
      <c r="M68" s="29"/>
    </row>
    <row r="69" spans="1:13" x14ac:dyDescent="0.25">
      <c r="A69" s="22"/>
      <c r="B69" s="25"/>
      <c r="C69" s="22"/>
      <c r="D69" s="25"/>
      <c r="E69" s="25"/>
      <c r="F69" s="25"/>
      <c r="G69" s="25"/>
      <c r="H69" s="25"/>
      <c r="I69" s="25"/>
      <c r="J69" s="25"/>
      <c r="K69" s="25"/>
      <c r="L69" s="22"/>
      <c r="M69" s="29"/>
    </row>
    <row r="70" spans="1:13" x14ac:dyDescent="0.25">
      <c r="A70" s="26" t="s">
        <v>122</v>
      </c>
      <c r="B70" s="27">
        <v>9700</v>
      </c>
      <c r="C70" s="22"/>
      <c r="D70" s="28" t="s">
        <v>73</v>
      </c>
      <c r="E70" s="28" t="s">
        <v>73</v>
      </c>
      <c r="F70" s="28" t="s">
        <v>73</v>
      </c>
      <c r="G70" s="28" t="s">
        <v>73</v>
      </c>
      <c r="H70" s="28" t="s">
        <v>73</v>
      </c>
      <c r="I70" s="28" t="s">
        <v>73</v>
      </c>
      <c r="J70" s="28" t="s">
        <v>73</v>
      </c>
      <c r="K70" s="28" t="s">
        <v>73</v>
      </c>
      <c r="L70" s="22"/>
      <c r="M70" s="28" t="s">
        <v>73</v>
      </c>
    </row>
    <row r="71" spans="1:13" outlineLevel="1" x14ac:dyDescent="0.25">
      <c r="A71" s="22" t="s">
        <v>123</v>
      </c>
      <c r="B71" s="25"/>
      <c r="C71" s="22"/>
      <c r="D71" s="25"/>
      <c r="E71" s="25"/>
      <c r="F71" s="25"/>
      <c r="G71" s="25"/>
      <c r="H71" s="25"/>
      <c r="I71" s="25"/>
      <c r="J71" s="25"/>
      <c r="K71" s="25"/>
      <c r="L71" s="22"/>
      <c r="M71" s="29"/>
    </row>
    <row r="72" spans="1:13" x14ac:dyDescent="0.25">
      <c r="A72" s="22"/>
      <c r="B72" s="25"/>
      <c r="C72" s="22"/>
      <c r="D72" s="25"/>
      <c r="E72" s="25"/>
      <c r="F72" s="25"/>
      <c r="G72" s="25"/>
      <c r="H72" s="25"/>
      <c r="I72" s="25"/>
      <c r="J72" s="25"/>
      <c r="K72" s="25"/>
      <c r="L72" s="22"/>
      <c r="M72" s="29"/>
    </row>
    <row r="73" spans="1:13" x14ac:dyDescent="0.25">
      <c r="A73" s="26" t="s">
        <v>124</v>
      </c>
      <c r="B73" s="27">
        <v>14100</v>
      </c>
      <c r="C73" s="22"/>
      <c r="D73" s="28" t="s">
        <v>73</v>
      </c>
      <c r="E73" s="28" t="s">
        <v>73</v>
      </c>
      <c r="F73" s="28" t="s">
        <v>73</v>
      </c>
      <c r="G73" s="28" t="s">
        <v>73</v>
      </c>
      <c r="H73" s="28" t="s">
        <v>73</v>
      </c>
      <c r="I73" s="28" t="s">
        <v>73</v>
      </c>
      <c r="J73" s="28" t="s">
        <v>73</v>
      </c>
      <c r="K73" s="28" t="s">
        <v>73</v>
      </c>
      <c r="L73" s="22"/>
      <c r="M73" s="28" t="s">
        <v>73</v>
      </c>
    </row>
    <row r="74" spans="1:13" outlineLevel="1" x14ac:dyDescent="0.25">
      <c r="A74" s="22" t="s">
        <v>125</v>
      </c>
      <c r="B74" s="25"/>
      <c r="C74" s="22"/>
      <c r="D74" s="25"/>
      <c r="E74" s="25"/>
      <c r="F74" s="22"/>
      <c r="G74" s="25"/>
      <c r="H74" s="25"/>
      <c r="I74" s="25"/>
      <c r="J74" s="25"/>
      <c r="K74" s="25"/>
      <c r="L74" s="22"/>
      <c r="M74" s="29"/>
    </row>
    <row r="75" spans="1:13" outlineLevel="1" x14ac:dyDescent="0.25">
      <c r="A75" s="22" t="s">
        <v>126</v>
      </c>
      <c r="B75" s="25"/>
      <c r="C75" s="22"/>
      <c r="D75" s="25"/>
      <c r="E75" s="25"/>
      <c r="F75" s="25"/>
      <c r="G75" s="25"/>
      <c r="H75" s="25"/>
      <c r="I75" s="25"/>
      <c r="J75" s="25"/>
      <c r="K75" s="25"/>
      <c r="L75" s="22"/>
      <c r="M75" s="29"/>
    </row>
    <row r="76" spans="1:13" outlineLevel="1" x14ac:dyDescent="0.25">
      <c r="A76" s="22" t="s">
        <v>127</v>
      </c>
      <c r="B76" s="25"/>
      <c r="C76" s="22"/>
      <c r="D76" s="25"/>
      <c r="E76" s="25"/>
      <c r="F76" s="25"/>
      <c r="G76" s="25"/>
      <c r="H76" s="25"/>
      <c r="I76" s="25"/>
      <c r="J76" s="25"/>
      <c r="K76" s="25"/>
      <c r="L76" s="22"/>
      <c r="M76" s="29"/>
    </row>
    <row r="77" spans="1:13" outlineLevel="1" x14ac:dyDescent="0.25">
      <c r="A77" s="22" t="s">
        <v>128</v>
      </c>
      <c r="B77" s="25"/>
      <c r="C77" s="22"/>
      <c r="D77" s="25"/>
      <c r="E77" s="25"/>
      <c r="F77" s="25"/>
      <c r="G77" s="25"/>
      <c r="H77" s="25"/>
      <c r="I77" s="25"/>
      <c r="J77" s="25"/>
      <c r="K77" s="25"/>
      <c r="L77" s="22"/>
      <c r="M77" s="29"/>
    </row>
    <row r="78" spans="1:13" outlineLevel="1" x14ac:dyDescent="0.25">
      <c r="A78" s="22" t="s">
        <v>129</v>
      </c>
      <c r="B78" s="25"/>
      <c r="C78" s="22"/>
      <c r="D78" s="25"/>
      <c r="E78" s="25"/>
      <c r="F78" s="25"/>
      <c r="G78" s="25"/>
      <c r="H78" s="25"/>
      <c r="I78" s="25"/>
      <c r="J78" s="25"/>
      <c r="K78" s="25"/>
      <c r="L78" s="22"/>
      <c r="M78" s="29"/>
    </row>
    <row r="79" spans="1:13" x14ac:dyDescent="0.25">
      <c r="A79" s="22"/>
      <c r="B79" s="25"/>
      <c r="C79" s="22"/>
      <c r="D79" s="25"/>
      <c r="E79" s="25"/>
      <c r="F79" s="25"/>
      <c r="G79" s="25"/>
      <c r="H79" s="25"/>
      <c r="I79" s="25"/>
      <c r="J79" s="25"/>
      <c r="K79" s="25"/>
      <c r="L79" s="22"/>
      <c r="M79" s="29"/>
    </row>
    <row r="80" spans="1:13" x14ac:dyDescent="0.25">
      <c r="A80" s="26" t="s">
        <v>130</v>
      </c>
      <c r="B80" s="27">
        <v>15600</v>
      </c>
      <c r="C80" s="22"/>
      <c r="D80" s="28" t="s">
        <v>73</v>
      </c>
      <c r="E80" s="28" t="s">
        <v>73</v>
      </c>
      <c r="F80" s="28" t="s">
        <v>73</v>
      </c>
      <c r="G80" s="28" t="s">
        <v>73</v>
      </c>
      <c r="H80" s="28" t="s">
        <v>73</v>
      </c>
      <c r="I80" s="28" t="s">
        <v>73</v>
      </c>
      <c r="J80" s="28" t="s">
        <v>73</v>
      </c>
      <c r="K80" s="28" t="s">
        <v>73</v>
      </c>
      <c r="L80" s="22"/>
      <c r="M80" s="28" t="s">
        <v>73</v>
      </c>
    </row>
    <row r="81" spans="1:11" outlineLevel="1" x14ac:dyDescent="0.25">
      <c r="A81" s="23" t="s">
        <v>131</v>
      </c>
      <c r="B81" s="32"/>
      <c r="D81" s="32"/>
      <c r="E81" s="32"/>
      <c r="F81" s="32"/>
      <c r="G81" s="32"/>
      <c r="H81" s="32"/>
      <c r="I81" s="32"/>
      <c r="J81" s="32"/>
      <c r="K81" s="32"/>
    </row>
  </sheetData>
  <mergeCells count="3">
    <mergeCell ref="B2:B3"/>
    <mergeCell ref="D2:K2"/>
    <mergeCell ref="M2:M3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workbookViewId="0">
      <selection activeCell="F27" sqref="F27"/>
    </sheetView>
  </sheetViews>
  <sheetFormatPr defaultRowHeight="15" x14ac:dyDescent="0.25"/>
  <cols>
    <col min="1" max="1" width="30.5703125" bestFit="1" customWidth="1"/>
    <col min="2" max="2" width="7.5703125" bestFit="1" customWidth="1"/>
    <col min="3" max="3" width="10.7109375" bestFit="1" customWidth="1"/>
    <col min="5" max="5" width="11.140625" customWidth="1"/>
  </cols>
  <sheetData>
    <row r="2" spans="1:10" ht="44.25" customHeight="1" x14ac:dyDescent="0.25">
      <c r="A2" s="1"/>
      <c r="B2" s="1" t="s">
        <v>46</v>
      </c>
      <c r="C2" s="14" t="s">
        <v>38</v>
      </c>
      <c r="D2" s="15" t="s">
        <v>43</v>
      </c>
      <c r="E2" s="15" t="s">
        <v>44</v>
      </c>
      <c r="F2" s="15" t="s">
        <v>40</v>
      </c>
      <c r="G2" s="15" t="s">
        <v>42</v>
      </c>
      <c r="H2" s="15" t="s">
        <v>39</v>
      </c>
      <c r="I2" s="15" t="s">
        <v>41</v>
      </c>
      <c r="J2" s="15" t="s">
        <v>58</v>
      </c>
    </row>
    <row r="3" spans="1:10" x14ac:dyDescent="0.25">
      <c r="A3" s="16" t="s">
        <v>45</v>
      </c>
      <c r="B3" s="1"/>
      <c r="C3" s="1"/>
      <c r="E3" s="12">
        <v>2.8000000000000001E-2</v>
      </c>
      <c r="F3" s="12">
        <v>0.13800000000000001</v>
      </c>
      <c r="G3" s="12">
        <v>5.0000000000000001E-4</v>
      </c>
      <c r="H3" s="13">
        <v>0.1648</v>
      </c>
      <c r="I3" s="13">
        <v>0.127</v>
      </c>
    </row>
    <row r="4" spans="1:10" x14ac:dyDescent="0.25">
      <c r="A4" s="16" t="s">
        <v>47</v>
      </c>
      <c r="B4" s="1"/>
      <c r="C4" s="14"/>
      <c r="D4" s="15"/>
      <c r="E4" s="15"/>
      <c r="F4" s="6">
        <v>8164</v>
      </c>
      <c r="G4" s="15"/>
      <c r="H4" s="15"/>
      <c r="I4" s="15"/>
    </row>
    <row r="5" spans="1:10" x14ac:dyDescent="0.25">
      <c r="A5" s="1"/>
      <c r="B5" s="1"/>
      <c r="C5" s="1"/>
      <c r="E5" s="12"/>
      <c r="F5" s="12"/>
      <c r="G5" s="12"/>
      <c r="H5" s="13"/>
      <c r="I5" s="13"/>
    </row>
    <row r="6" spans="1:10" x14ac:dyDescent="0.25">
      <c r="A6" t="s">
        <v>17</v>
      </c>
      <c r="B6">
        <v>9</v>
      </c>
      <c r="C6">
        <v>49</v>
      </c>
      <c r="D6" s="6">
        <v>55998</v>
      </c>
      <c r="E6" s="6">
        <f t="shared" ref="E6:E7" si="0">$D6*(1+E$3)</f>
        <v>57565.944000000003</v>
      </c>
      <c r="F6" s="6">
        <f t="shared" ref="F6:F7" si="1">($E6-$F$4)*F$3</f>
        <v>6817.468272000001</v>
      </c>
      <c r="G6" s="6">
        <f t="shared" ref="G6:H7" si="2">$E6*G$3</f>
        <v>28.782972000000001</v>
      </c>
      <c r="H6" s="6">
        <f t="shared" si="2"/>
        <v>9486.8675712000004</v>
      </c>
      <c r="J6" s="3">
        <f t="shared" ref="J6:J7" si="3">SUM(E6:I6)</f>
        <v>73899.062815199999</v>
      </c>
    </row>
    <row r="7" spans="1:10" x14ac:dyDescent="0.25">
      <c r="A7" t="s">
        <v>18</v>
      </c>
      <c r="B7">
        <v>8</v>
      </c>
      <c r="C7">
        <v>43</v>
      </c>
      <c r="D7" s="6">
        <v>46924</v>
      </c>
      <c r="E7" s="6">
        <f t="shared" si="0"/>
        <v>48237.872000000003</v>
      </c>
      <c r="F7" s="6">
        <f t="shared" si="1"/>
        <v>5530.1943360000005</v>
      </c>
      <c r="G7" s="6">
        <f t="shared" si="2"/>
        <v>24.118936000000001</v>
      </c>
      <c r="H7" s="6">
        <f t="shared" si="2"/>
        <v>7949.6013056000002</v>
      </c>
      <c r="J7" s="3">
        <f t="shared" si="3"/>
        <v>61741.786577600004</v>
      </c>
    </row>
    <row r="8" spans="1:10" x14ac:dyDescent="0.25">
      <c r="A8" t="s">
        <v>48</v>
      </c>
      <c r="B8">
        <v>7</v>
      </c>
      <c r="C8">
        <v>34</v>
      </c>
      <c r="D8" s="6">
        <v>36000</v>
      </c>
      <c r="E8" s="6">
        <f>$D8*(1+E$3)</f>
        <v>37008</v>
      </c>
      <c r="F8" s="6">
        <f>($E8-$F$4)*F$3</f>
        <v>3980.4720000000002</v>
      </c>
      <c r="G8" s="6">
        <f>$E8*G$3</f>
        <v>18.504000000000001</v>
      </c>
      <c r="H8" s="6">
        <f>$E8*H$3</f>
        <v>6098.9184000000005</v>
      </c>
      <c r="I8" s="6"/>
      <c r="J8" s="3">
        <f>SUM(E8:I8)</f>
        <v>47105.894400000005</v>
      </c>
    </row>
    <row r="9" spans="1:10" x14ac:dyDescent="0.25">
      <c r="A9" t="s">
        <v>49</v>
      </c>
      <c r="B9">
        <v>5</v>
      </c>
      <c r="C9">
        <v>21</v>
      </c>
      <c r="D9" s="6">
        <v>24565</v>
      </c>
      <c r="E9" s="6">
        <f>$D9*(1+E$3)</f>
        <v>25252.82</v>
      </c>
      <c r="F9" s="6">
        <f>($E9-$F$4)*F$3</f>
        <v>2358.2571600000001</v>
      </c>
      <c r="G9" s="6">
        <f>$E9*G$3</f>
        <v>12.62641</v>
      </c>
      <c r="H9" s="6"/>
      <c r="I9" s="6">
        <f>$E9*I$3</f>
        <v>3207.1081399999998</v>
      </c>
      <c r="J9" s="3">
        <f>SUM(E9:I9)</f>
        <v>30830.811710000002</v>
      </c>
    </row>
    <row r="10" spans="1:10" x14ac:dyDescent="0.25">
      <c r="A10" t="s">
        <v>19</v>
      </c>
      <c r="B10">
        <v>4</v>
      </c>
      <c r="C10">
        <v>15</v>
      </c>
      <c r="D10" s="6">
        <v>20624</v>
      </c>
      <c r="E10" s="6">
        <f>$D10*(1+E$3)</f>
        <v>21201.472000000002</v>
      </c>
      <c r="F10" s="6">
        <f>($E10-$F$4)*F$3</f>
        <v>1799.1711360000004</v>
      </c>
      <c r="G10" s="6">
        <f>$E10*G$3</f>
        <v>10.600736000000001</v>
      </c>
      <c r="H10" s="6"/>
      <c r="I10" s="6">
        <f>$E10*I$3</f>
        <v>2692.5869440000001</v>
      </c>
      <c r="J10" s="3">
        <f>SUM(E10:I10)</f>
        <v>25703.830816000002</v>
      </c>
    </row>
    <row r="15" spans="1:10" x14ac:dyDescent="0.25">
      <c r="A15" s="1" t="s">
        <v>52</v>
      </c>
      <c r="C15" s="17">
        <v>0.69</v>
      </c>
    </row>
    <row r="16" spans="1:10" x14ac:dyDescent="0.25">
      <c r="A16" t="s">
        <v>56</v>
      </c>
    </row>
    <row r="17" spans="1:6" x14ac:dyDescent="0.25">
      <c r="A17" s="19" t="s">
        <v>57</v>
      </c>
    </row>
    <row r="19" spans="1:6" x14ac:dyDescent="0.25">
      <c r="A19" s="1" t="s">
        <v>14</v>
      </c>
    </row>
    <row r="20" spans="1:6" x14ac:dyDescent="0.25">
      <c r="A20" s="16" t="s">
        <v>134</v>
      </c>
      <c r="B20" s="6">
        <v>0</v>
      </c>
      <c r="F20" s="1" t="s">
        <v>140</v>
      </c>
    </row>
    <row r="21" spans="1:6" x14ac:dyDescent="0.25">
      <c r="A21" t="s">
        <v>72</v>
      </c>
      <c r="B21" s="6">
        <f>VLOOKUP(A21,'Fee Bands'!A:B,2,0)</f>
        <v>9250</v>
      </c>
      <c r="F21" s="16" t="s">
        <v>143</v>
      </c>
    </row>
    <row r="22" spans="1:6" x14ac:dyDescent="0.25">
      <c r="A22" t="s">
        <v>82</v>
      </c>
      <c r="B22" s="6">
        <f>VLOOKUP(A22,'Fee Bands'!A:B,2,0)</f>
        <v>6890</v>
      </c>
      <c r="F22" t="s">
        <v>136</v>
      </c>
    </row>
    <row r="23" spans="1:6" x14ac:dyDescent="0.25">
      <c r="A23" t="s">
        <v>85</v>
      </c>
      <c r="B23" s="6">
        <f>VLOOKUP(A23,'Fee Bands'!A:B,2,0)</f>
        <v>8430</v>
      </c>
      <c r="F23" t="s">
        <v>135</v>
      </c>
    </row>
    <row r="24" spans="1:6" x14ac:dyDescent="0.25">
      <c r="A24" t="s">
        <v>88</v>
      </c>
      <c r="B24" s="6">
        <f>VLOOKUP(A24,'Fee Bands'!A:B,2,0)</f>
        <v>7610</v>
      </c>
    </row>
    <row r="25" spans="1:6" x14ac:dyDescent="0.25">
      <c r="A25" t="s">
        <v>90</v>
      </c>
      <c r="B25" s="6">
        <f>VLOOKUP(A25,'Fee Bands'!A:B,2,0)</f>
        <v>9250</v>
      </c>
      <c r="F25" s="1" t="s">
        <v>137</v>
      </c>
    </row>
    <row r="26" spans="1:6" x14ac:dyDescent="0.25">
      <c r="A26" t="s">
        <v>93</v>
      </c>
      <c r="B26" s="6" t="str">
        <f>VLOOKUP(A26,'Fee Bands'!A:B,2,0)</f>
        <v>NA</v>
      </c>
      <c r="C26" t="s">
        <v>133</v>
      </c>
      <c r="F26" t="s">
        <v>144</v>
      </c>
    </row>
    <row r="27" spans="1:6" x14ac:dyDescent="0.25">
      <c r="A27" t="s">
        <v>97</v>
      </c>
      <c r="B27" s="6">
        <f>VLOOKUP(A27,'Fee Bands'!A:B,2,0)</f>
        <v>4195</v>
      </c>
      <c r="F27" t="s">
        <v>138</v>
      </c>
    </row>
    <row r="28" spans="1:6" x14ac:dyDescent="0.25">
      <c r="A28" t="s">
        <v>99</v>
      </c>
      <c r="B28" s="6">
        <f>VLOOKUP(A28,'Fee Bands'!A:B,2,0)</f>
        <v>5150</v>
      </c>
      <c r="F28" t="s">
        <v>139</v>
      </c>
    </row>
    <row r="29" spans="1:6" x14ac:dyDescent="0.25">
      <c r="A29" t="s">
        <v>101</v>
      </c>
      <c r="B29" s="6" t="str">
        <f>VLOOKUP(A29,'Fee Bands'!A:B,2,0)</f>
        <v>NA</v>
      </c>
      <c r="C29" t="s">
        <v>133</v>
      </c>
    </row>
    <row r="30" spans="1:6" x14ac:dyDescent="0.25">
      <c r="A30" t="s">
        <v>103</v>
      </c>
      <c r="B30" s="6">
        <f>VLOOKUP(A30,'Fee Bands'!A:B,2,0)</f>
        <v>4625</v>
      </c>
    </row>
    <row r="31" spans="1:6" x14ac:dyDescent="0.25">
      <c r="A31" t="s">
        <v>105</v>
      </c>
      <c r="B31" s="6">
        <f>VLOOKUP(A31,'Fee Bands'!A:B,2,0)</f>
        <v>6700</v>
      </c>
    </row>
    <row r="32" spans="1:6" x14ac:dyDescent="0.25">
      <c r="A32" t="s">
        <v>109</v>
      </c>
      <c r="B32" s="6" t="str">
        <f>VLOOKUP(A32,'Fee Bands'!A:B,2,0)</f>
        <v>NA</v>
      </c>
      <c r="C32" t="s">
        <v>133</v>
      </c>
    </row>
    <row r="33" spans="1:2" x14ac:dyDescent="0.25">
      <c r="A33" t="s">
        <v>114</v>
      </c>
      <c r="B33" s="6">
        <f>VLOOKUP(A33,'Fee Bands'!A:B,2,0)</f>
        <v>11700</v>
      </c>
    </row>
    <row r="34" spans="1:2" x14ac:dyDescent="0.25">
      <c r="A34" t="s">
        <v>119</v>
      </c>
      <c r="B34" s="6">
        <f>VLOOKUP(A34,'Fee Bands'!A:B,2,0)</f>
        <v>12500</v>
      </c>
    </row>
    <row r="35" spans="1:2" x14ac:dyDescent="0.25">
      <c r="A35" t="s">
        <v>122</v>
      </c>
      <c r="B35" s="6">
        <f>VLOOKUP(A35,'Fee Bands'!A:B,2,0)</f>
        <v>9700</v>
      </c>
    </row>
    <row r="36" spans="1:2" x14ac:dyDescent="0.25">
      <c r="A36" t="s">
        <v>124</v>
      </c>
      <c r="B36" s="6">
        <f>VLOOKUP(A36,'Fee Bands'!A:B,2,0)</f>
        <v>14100</v>
      </c>
    </row>
    <row r="37" spans="1:2" x14ac:dyDescent="0.25">
      <c r="A37" t="s">
        <v>130</v>
      </c>
      <c r="B37" s="6">
        <f>VLOOKUP(A37,'Fee Bands'!A:B,2,0)</f>
        <v>15600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Costing</vt:lpstr>
      <vt:lpstr>Fee Bands</vt:lpstr>
      <vt:lpstr>Data &amp; Lists</vt:lpstr>
    </vt:vector>
  </TitlesOfParts>
  <Company>University Of Worcester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Findlater</dc:creator>
  <cp:lastModifiedBy>Teresa Nahajski</cp:lastModifiedBy>
  <cp:lastPrinted>2017-02-20T12:35:22Z</cp:lastPrinted>
  <dcterms:created xsi:type="dcterms:W3CDTF">2017-02-20T08:09:00Z</dcterms:created>
  <dcterms:modified xsi:type="dcterms:W3CDTF">2018-04-24T10:20:17Z</dcterms:modified>
</cp:coreProperties>
</file>